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state="hidden" r:id="rId2"/>
    <sheet name="Società" sheetId="3" state="hidden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'Competitiva'!$A$2:$L$360</definedName>
    <definedName name="_xlnm._FilterDatabase" localSheetId="1" hidden="1">'Giovanili'!$A$2:$H$2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<sst xmlns="http://schemas.openxmlformats.org/spreadsheetml/2006/main" count="1476" uniqueCount="465">
  <si>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</si>
  <si>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</si>
  <si>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</si>
  <si>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</si>
  <si>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</si>
  <si>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</si>
  <si>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</si>
  <si>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</si>
  <si>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</si>
  <si>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</si>
  <si>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</si>
  <si>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</si>
  <si>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</si>
  <si>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</si>
  <si>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</si>
  <si>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</si>
  <si>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</si>
  <si>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</si>
  <si>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</si>
  <si>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</si>
  <si>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</si>
  <si>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</si>
  <si>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</si>
  <si>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</si>
  <si>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</si>
  <si>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</si>
  <si>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</si>
  <si>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</si>
  <si>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</si>
  <si>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</si>
  <si>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</si>
  <si>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</si>
  <si>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41° 5 Torri in notturna</t>
  </si>
  <si>
    <t>Rapolano Terme (SI)</t>
  </si>
  <si>
    <t>Cito Maurizio</t>
  </si>
  <si>
    <t>M</t>
  </si>
  <si>
    <t>Atl. Leggera Futura</t>
  </si>
  <si>
    <t>Fadda Emanuele</t>
  </si>
  <si>
    <t>Atl. Castello</t>
  </si>
  <si>
    <t>Midar  Hicham</t>
  </si>
  <si>
    <t>Libero</t>
  </si>
  <si>
    <t>Prosa Giorgio</t>
  </si>
  <si>
    <t>A.S.D. G. Pod.  R. Valenti</t>
  </si>
  <si>
    <t>Merluzzo Matteo</t>
  </si>
  <si>
    <t>G.S. Filippide - DLF Chiusi</t>
  </si>
  <si>
    <t>Taliani Massimiliano</t>
  </si>
  <si>
    <t>Team Marathon Bike</t>
  </si>
  <si>
    <t>Refi Mirko</t>
  </si>
  <si>
    <t>Pod. Il Campino - Castiglion Fior.</t>
  </si>
  <si>
    <t>Lachi Alessio</t>
  </si>
  <si>
    <t>A.S.D. Il Gregge Ribelle</t>
  </si>
  <si>
    <t>Casali Alesandro</t>
  </si>
  <si>
    <t>UISP Abbadia S.Salvatore asd</t>
  </si>
  <si>
    <t>Monaci Alessandro</t>
  </si>
  <si>
    <t>S.S.D.S. Mens Sana in Corpore Sano</t>
  </si>
  <si>
    <t>Cavallaro Giovan Battista</t>
  </si>
  <si>
    <t>Cral Montepaschi</t>
  </si>
  <si>
    <t>Franch Ciro</t>
  </si>
  <si>
    <t>Possomato Luciano</t>
  </si>
  <si>
    <t>Cencini Luca</t>
  </si>
  <si>
    <t>A.S.D. Atletica Sinalunga</t>
  </si>
  <si>
    <t>Ciambriello Giovanni</t>
  </si>
  <si>
    <t>Ischi Paolo</t>
  </si>
  <si>
    <t>A.S.D. La Chianina</t>
  </si>
  <si>
    <t>Amari Giacomo</t>
  </si>
  <si>
    <t>Falchi Vieri</t>
  </si>
  <si>
    <t>Burroni Giovanni</t>
  </si>
  <si>
    <t>A.S.D. S.P. Torre del Mangia</t>
  </si>
  <si>
    <t>Tacconi Stefano</t>
  </si>
  <si>
    <t>A.S.D. Uisp Chianciano Terme</t>
  </si>
  <si>
    <t>Bresci Stefano</t>
  </si>
  <si>
    <t>U.P. Policiano</t>
  </si>
  <si>
    <t>Pallini Roberto</t>
  </si>
  <si>
    <t>G.S. Amatori Podistica Arezzo</t>
  </si>
  <si>
    <t>Negrini Luca</t>
  </si>
  <si>
    <t>Ghiro Fabio</t>
  </si>
  <si>
    <t>A.S.D. Aurora Arci Ravacciano 1948</t>
  </si>
  <si>
    <t>Volpi Roberto</t>
  </si>
  <si>
    <t>Frullanti  Cesare</t>
  </si>
  <si>
    <t>La Cava Alessandro</t>
  </si>
  <si>
    <t>Brogi Fabio</t>
  </si>
  <si>
    <t>Angori Lorenzo</t>
  </si>
  <si>
    <t>Bernardi Diego</t>
  </si>
  <si>
    <t>A.S.D. G.S. Monteaperti</t>
  </si>
  <si>
    <t>Giorgetti Guido</t>
  </si>
  <si>
    <t>Rosati Andrea</t>
  </si>
  <si>
    <t>Casini Enzo</t>
  </si>
  <si>
    <t>Atl. Sestini</t>
  </si>
  <si>
    <t>Martire Andrea</t>
  </si>
  <si>
    <t>Alfieri Vincenzo</t>
  </si>
  <si>
    <t>Boscagli Jacopo</t>
  </si>
  <si>
    <t>Soc. Romolo e Remo</t>
  </si>
  <si>
    <t>Marconi Francesco</t>
  </si>
  <si>
    <t>Masi Mirco</t>
  </si>
  <si>
    <t>Furlani Daniela</t>
  </si>
  <si>
    <t>F</t>
  </si>
  <si>
    <t>Brandini Mirko</t>
  </si>
  <si>
    <t>Serluca Andrea</t>
  </si>
  <si>
    <t>Astrella Claudia</t>
  </si>
  <si>
    <t>Bianchi Gianni</t>
  </si>
  <si>
    <t>Perugini Marco</t>
  </si>
  <si>
    <t>Pulcinelli Gabrio</t>
  </si>
  <si>
    <t>Caini Marco</t>
  </si>
  <si>
    <t>Palestra Equinox</t>
  </si>
  <si>
    <t>Di Renzone Claudio</t>
  </si>
  <si>
    <t>Grandi Duccio</t>
  </si>
  <si>
    <t>Cacioli Mauro</t>
  </si>
  <si>
    <t>Frontini Marco</t>
  </si>
  <si>
    <t>Giannitti Pietro</t>
  </si>
  <si>
    <t>Petulla' Vincenzo</t>
  </si>
  <si>
    <t>Barberini Pietro</t>
  </si>
  <si>
    <t>A.S.D. G.S. Cappuccini 1972</t>
  </si>
  <si>
    <t>Carpino Angela Donatella</t>
  </si>
  <si>
    <t>Chianucci Maurizio</t>
  </si>
  <si>
    <t>Montefiori Marco</t>
  </si>
  <si>
    <t>Croci Lorenzo</t>
  </si>
  <si>
    <t>Palestra The Best Body</t>
  </si>
  <si>
    <t>Rocchi Alessandro</t>
  </si>
  <si>
    <t>Capolingua Giuseppe</t>
  </si>
  <si>
    <t>Becatti Stefano</t>
  </si>
  <si>
    <t>Cioli Roberto</t>
  </si>
  <si>
    <t>Mucciarini Simone</t>
  </si>
  <si>
    <t>Cresti  Alessandro</t>
  </si>
  <si>
    <t>Antonelli Alessio</t>
  </si>
  <si>
    <t>Quota Mille</t>
  </si>
  <si>
    <t>Provvedi Franco</t>
  </si>
  <si>
    <t>Pol.Olimpia</t>
  </si>
  <si>
    <t>Vannuccini Mario</t>
  </si>
  <si>
    <t>Clarichetti Mauro</t>
  </si>
  <si>
    <t>Bernetti Mauro</t>
  </si>
  <si>
    <t>Tonini Marco</t>
  </si>
  <si>
    <t>Gabrielli Franco</t>
  </si>
  <si>
    <t>G.P. Parco Alpi Apuane</t>
  </si>
  <si>
    <t>Bani Federico</t>
  </si>
  <si>
    <t>Gennai Milko</t>
  </si>
  <si>
    <t>Sampieri Fabio</t>
  </si>
  <si>
    <t>Nisi Filippo</t>
  </si>
  <si>
    <t>Calussi Massimiliano</t>
  </si>
  <si>
    <t>Provvedi Stefano</t>
  </si>
  <si>
    <t>G.S. Polizia di Stato</t>
  </si>
  <si>
    <t>Casula Luigi</t>
  </si>
  <si>
    <t>A.S.D. G.S. Bellavista</t>
  </si>
  <si>
    <t>Caliani Luca</t>
  </si>
  <si>
    <t>In The Box</t>
  </si>
  <si>
    <t>Brogioni Paolo</t>
  </si>
  <si>
    <t>Attempati Andrea</t>
  </si>
  <si>
    <t>Cantagalli Guido</t>
  </si>
  <si>
    <t>Mezzedimi Gianmarco</t>
  </si>
  <si>
    <t xml:space="preserve">Felici Fabio </t>
  </si>
  <si>
    <t>Fusi Simone</t>
  </si>
  <si>
    <t>CRAL Whirlpool</t>
  </si>
  <si>
    <t>Razzanelli Simone</t>
  </si>
  <si>
    <t>Ghezzi Moreno</t>
  </si>
  <si>
    <t>Olmastroni Duccio</t>
  </si>
  <si>
    <t>C.S. Poggio al Vento</t>
  </si>
  <si>
    <t>Anselmi Simone</t>
  </si>
  <si>
    <t>Rossi Giacomo</t>
  </si>
  <si>
    <t>A.S.D.Circolo dei Risorti</t>
  </si>
  <si>
    <t>Pica Gabriele</t>
  </si>
  <si>
    <t>Sorbi Andrea</t>
  </si>
  <si>
    <t>Santucci Marco</t>
  </si>
  <si>
    <t>Zacchei Carlo</t>
  </si>
  <si>
    <t>Barbetti Alessandro</t>
  </si>
  <si>
    <t>Rossi Stefano</t>
  </si>
  <si>
    <t>Betti Guido</t>
  </si>
  <si>
    <t>Vitale Gaspare</t>
  </si>
  <si>
    <t>Garrasi Sebastiano</t>
  </si>
  <si>
    <t>Nasini Enrico</t>
  </si>
  <si>
    <t>Gamberucci Davide</t>
  </si>
  <si>
    <t>Cecchelli Giancarlo</t>
  </si>
  <si>
    <t>Atl. Volterra</t>
  </si>
  <si>
    <t>Cristel Carlo</t>
  </si>
  <si>
    <t>Nogarotto Manuel</t>
  </si>
  <si>
    <t>Poggetto Emilio</t>
  </si>
  <si>
    <t>Pol. I' Giglio</t>
  </si>
  <si>
    <t>Chellini Sandra</t>
  </si>
  <si>
    <t>Caldesi Fulvio</t>
  </si>
  <si>
    <t>Nardi Jacopo</t>
  </si>
  <si>
    <t>Lucignano Val d'Arbia</t>
  </si>
  <si>
    <t>Mangiavacchi Stefano</t>
  </si>
  <si>
    <t>Mazzini Juri</t>
  </si>
  <si>
    <t>Bernardini Simone</t>
  </si>
  <si>
    <t>AVIS Foiano</t>
  </si>
  <si>
    <t>Graziotti Fabrizio</t>
  </si>
  <si>
    <t>Atl. Nicchi Arezzo</t>
  </si>
  <si>
    <t>Rubegni Gabriele</t>
  </si>
  <si>
    <t>Munnicchi  Marcella</t>
  </si>
  <si>
    <t>Monaci Claudio</t>
  </si>
  <si>
    <t>Livi Paolo</t>
  </si>
  <si>
    <t>Martinelli Vinicio</t>
  </si>
  <si>
    <t>Pierangioli Raniero</t>
  </si>
  <si>
    <t>Colacevich Andrea</t>
  </si>
  <si>
    <t>Fontozzi Andrea</t>
  </si>
  <si>
    <t>Forzini Egisto</t>
  </si>
  <si>
    <t>Rinascita International</t>
  </si>
  <si>
    <t>Patrussi Enzo</t>
  </si>
  <si>
    <t>Capolsini Daniele</t>
  </si>
  <si>
    <t>De Bisio Nicola</t>
  </si>
  <si>
    <t>Governini Alessandra</t>
  </si>
  <si>
    <t>Frontani Massimo</t>
  </si>
  <si>
    <t>Mannaioni Marco</t>
  </si>
  <si>
    <t>Gambini Michele</t>
  </si>
  <si>
    <t>Maffei Simone</t>
  </si>
  <si>
    <t>Bossi Franco</t>
  </si>
  <si>
    <t>Maccherini Pamela</t>
  </si>
  <si>
    <t>Malà Stepanka</t>
  </si>
  <si>
    <t>Collini Isacco</t>
  </si>
  <si>
    <t>Pod. Il Ponte Scandicci</t>
  </si>
  <si>
    <t>Bruni Alessandro</t>
  </si>
  <si>
    <t>Tanganelli Filippo</t>
  </si>
  <si>
    <t>Cioli Katia</t>
  </si>
  <si>
    <t>Mannini Andrea</t>
  </si>
  <si>
    <t>Papini Filippo</t>
  </si>
  <si>
    <t>Sassetti Federico</t>
  </si>
  <si>
    <t>Del Bello Barbara</t>
  </si>
  <si>
    <t>Giomi David</t>
  </si>
  <si>
    <t>Lippiello Diego</t>
  </si>
  <si>
    <t>Forte Marco</t>
  </si>
  <si>
    <t>Pellegrini Alessandro</t>
  </si>
  <si>
    <t>Matini Luigi</t>
  </si>
  <si>
    <t>Nanni Giulio</t>
  </si>
  <si>
    <t>Rosati Michele</t>
  </si>
  <si>
    <t>Paciotti Giacomo</t>
  </si>
  <si>
    <t>Del Debole Cesare</t>
  </si>
  <si>
    <t>Menci Massimiliano</t>
  </si>
  <si>
    <t>Menconi Antonello</t>
  </si>
  <si>
    <t>CDP T&amp;RB group PG</t>
  </si>
  <si>
    <t>Francioni Alessandro</t>
  </si>
  <si>
    <t>Peruzzi Lorenzo</t>
  </si>
  <si>
    <t>Botarelli Nicola</t>
  </si>
  <si>
    <t>Rosi Luca</t>
  </si>
  <si>
    <t>Petreni Giulia</t>
  </si>
  <si>
    <t>Capitoni Alessandro</t>
  </si>
  <si>
    <t>Nava Pietro</t>
  </si>
  <si>
    <t>Pini Alberto</t>
  </si>
  <si>
    <t>Pistolesi Davide</t>
  </si>
  <si>
    <t>Artini Ubaldo</t>
  </si>
  <si>
    <t>Piccardi Marco</t>
  </si>
  <si>
    <t>Bianchini Massimo</t>
  </si>
  <si>
    <t>Milaneschi Daniele</t>
  </si>
  <si>
    <t>Anichini Fabrizio</t>
  </si>
  <si>
    <t>Mariottini Elisa</t>
  </si>
  <si>
    <t>Viciani Emanuele</t>
  </si>
  <si>
    <t>Lombardi Valdimauro</t>
  </si>
  <si>
    <t>Mariotti Mauro</t>
  </si>
  <si>
    <t>Corsi Marco</t>
  </si>
  <si>
    <t>Menchetti Adriano</t>
  </si>
  <si>
    <t>Cinci Nicola</t>
  </si>
  <si>
    <t>A.S.D. Sienarunners</t>
  </si>
  <si>
    <t>Landozzi Guido</t>
  </si>
  <si>
    <t>Soc. del Nicchio "La Pania"</t>
  </si>
  <si>
    <t>Sprugnoli Elisa</t>
  </si>
  <si>
    <t>Amaddii Roberto</t>
  </si>
  <si>
    <t>Rocchi Duccio</t>
  </si>
  <si>
    <t>Menci Loretta</t>
  </si>
  <si>
    <t>Tozzi Ernesto</t>
  </si>
  <si>
    <t>Vagnuzzi Carlo</t>
  </si>
  <si>
    <t>Pampaloni Barbara</t>
  </si>
  <si>
    <t>Gradi Roberto</t>
  </si>
  <si>
    <t>Goracci Mario</t>
  </si>
  <si>
    <t>Gennai Massimo</t>
  </si>
  <si>
    <t>Tomaszun Monika</t>
  </si>
  <si>
    <t>AVIS Perugia</t>
  </si>
  <si>
    <t>Burroni Luca</t>
  </si>
  <si>
    <t>Orru' Giuseppe</t>
  </si>
  <si>
    <t>Petreni Manolo</t>
  </si>
  <si>
    <t>Gonnellini Federica</t>
  </si>
  <si>
    <t>Lorenzini Chiara</t>
  </si>
  <si>
    <t>Francini Sergio</t>
  </si>
  <si>
    <t>Bonifacio Marco</t>
  </si>
  <si>
    <t>Sottile Giuseppe</t>
  </si>
  <si>
    <t>Capecchi Francesco</t>
  </si>
  <si>
    <t>Corti Caterina</t>
  </si>
  <si>
    <t>Righini Carlo</t>
  </si>
  <si>
    <t>Braconi Yurji</t>
  </si>
  <si>
    <t>Usiello Raffaele</t>
  </si>
  <si>
    <t>Pierattelli Luigi</t>
  </si>
  <si>
    <t>Milighetti Federico</t>
  </si>
  <si>
    <t>Scrocco Antonio</t>
  </si>
  <si>
    <t>Chesi Rino</t>
  </si>
  <si>
    <t>Isolani Rodolfo</t>
  </si>
  <si>
    <t>Fiaschi Anurek</t>
  </si>
  <si>
    <t>Di Crescenzo Innocenzo</t>
  </si>
  <si>
    <t>Ciacci Michele</t>
  </si>
  <si>
    <t>Grasso Rosario</t>
  </si>
  <si>
    <t>Viti Claudio</t>
  </si>
  <si>
    <t>Cappelli Nicoletta</t>
  </si>
  <si>
    <t>Piscitelli Giuseppe</t>
  </si>
  <si>
    <t>Mariottini Silvia</t>
  </si>
  <si>
    <t>Rosini Walter</t>
  </si>
  <si>
    <t>Cesaretti Erika</t>
  </si>
  <si>
    <t>Pasquini Gilberto</t>
  </si>
  <si>
    <t>Tomelleri  Cesare</t>
  </si>
  <si>
    <t>Sanarelli Nicoletta</t>
  </si>
  <si>
    <t>Meucci Claudio</t>
  </si>
  <si>
    <t>Pintore Mariangela</t>
  </si>
  <si>
    <t>Tavanti Marica</t>
  </si>
  <si>
    <t>Cafagna Antonio</t>
  </si>
  <si>
    <t>Maneschia Masera Simone</t>
  </si>
  <si>
    <t>Farnetani Livio</t>
  </si>
  <si>
    <t>Butini Michela</t>
  </si>
  <si>
    <t>Serpi Claudio</t>
  </si>
  <si>
    <t>Monteriggioni Sport Cultura</t>
  </si>
  <si>
    <t>Mucciarini Massimo</t>
  </si>
  <si>
    <t>Corsi Filippo</t>
  </si>
  <si>
    <t>Passarello Francesco</t>
  </si>
  <si>
    <t>Provvedi Carlo</t>
  </si>
  <si>
    <t>Muzzi Federica</t>
  </si>
  <si>
    <t>Vanacore Sergio</t>
  </si>
  <si>
    <t>Bastiani Carlo</t>
  </si>
  <si>
    <t>Butini Maurizio</t>
  </si>
  <si>
    <t>Pagano Massimo</t>
  </si>
  <si>
    <t>Dori Lorenzo</t>
  </si>
  <si>
    <t>Conti Luciano</t>
  </si>
  <si>
    <t>Ciabattini Euro</t>
  </si>
  <si>
    <t>Rinaldi Stefano</t>
  </si>
  <si>
    <t>Corsi Ilaria</t>
  </si>
  <si>
    <t>Mencacci Gianna</t>
  </si>
  <si>
    <t>Tatangeli Sebastiano</t>
  </si>
  <si>
    <t>Aldinucci Carlo</t>
  </si>
  <si>
    <t>Allara Riccardo</t>
  </si>
  <si>
    <t>Bacconi Riccardo</t>
  </si>
  <si>
    <t>Betti Carolina</t>
  </si>
  <si>
    <t>Pistoi Simone</t>
  </si>
  <si>
    <t>Pagni Giuliano</t>
  </si>
  <si>
    <t>G.P.A. Libertas Siena</t>
  </si>
  <si>
    <t>Boldi Carla</t>
  </si>
  <si>
    <t>Ceccotti Paolo</t>
  </si>
  <si>
    <t>Ghini Alvaro</t>
  </si>
  <si>
    <t>Calandra Vincenzo</t>
  </si>
  <si>
    <t>Mazzini Marco</t>
  </si>
  <si>
    <t>Guerrieri Massim0</t>
  </si>
  <si>
    <t>Lodovichi Franco</t>
  </si>
  <si>
    <t>Agnorelli Stefano</t>
  </si>
  <si>
    <t>Rossi Massimo</t>
  </si>
  <si>
    <t>Tognetti Linda</t>
  </si>
  <si>
    <t>Vannisanti Roberta</t>
  </si>
  <si>
    <t>Risini Fausto</t>
  </si>
  <si>
    <t>Pacchierotti Luca</t>
  </si>
  <si>
    <t>Ugolini Andrea</t>
  </si>
  <si>
    <t>Banchi Benedetta</t>
  </si>
  <si>
    <t>Tanganelli Rosanna</t>
  </si>
  <si>
    <t>Cappannoli Tatiana</t>
  </si>
  <si>
    <t>Lauretti Irene</t>
  </si>
  <si>
    <t>Mazzetti Claudio</t>
  </si>
  <si>
    <t>Ciommo Antonella</t>
  </si>
  <si>
    <t>Nappi Aldo</t>
  </si>
  <si>
    <t>Terzuoli Gianna</t>
  </si>
  <si>
    <t>Marrucci Massimo</t>
  </si>
  <si>
    <t>Bagnai Danny</t>
  </si>
  <si>
    <t>Cuculi Monica</t>
  </si>
  <si>
    <t>Trinci Riccardo</t>
  </si>
  <si>
    <t xml:space="preserve">Bello Carmen </t>
  </si>
  <si>
    <t>Biffaroni Giuseppe</t>
  </si>
  <si>
    <t>Magi Luciano</t>
  </si>
  <si>
    <t>Bigliazzi Paola</t>
  </si>
  <si>
    <t>Staderini Pietro</t>
  </si>
  <si>
    <t>Orlandini Sandro</t>
  </si>
  <si>
    <t>Capaccioli Franco</t>
  </si>
  <si>
    <t>Cenni Marco</t>
  </si>
  <si>
    <t>Sassetti Roberto</t>
  </si>
  <si>
    <t>Lo Conte Davide</t>
  </si>
  <si>
    <t>Martinelli Gabriella</t>
  </si>
  <si>
    <t>Marroni Edoardo</t>
  </si>
  <si>
    <t>Bracci Roberto</t>
  </si>
  <si>
    <t>Scali Francesco</t>
  </si>
  <si>
    <t>Gasperini Silvia</t>
  </si>
  <si>
    <t>Sartini Fabiana</t>
  </si>
  <si>
    <t>Albu Claudia Maria</t>
  </si>
  <si>
    <t>Fosi Giorgio</t>
  </si>
  <si>
    <t>Brega Daniela</t>
  </si>
  <si>
    <t>Moretti Marco</t>
  </si>
  <si>
    <t>Giacomi Sergio</t>
  </si>
  <si>
    <t>Giannelli Costanzo</t>
  </si>
  <si>
    <t>Delprato Paolo</t>
  </si>
  <si>
    <t>Alessandri Salvatore</t>
  </si>
  <si>
    <t>Tiezzi Massimo</t>
  </si>
  <si>
    <t xml:space="preserve">Tiezzi Alessandro </t>
  </si>
  <si>
    <t>Tavanti Antonio</t>
  </si>
  <si>
    <t>Grassini Fiorenzo</t>
  </si>
  <si>
    <t>Pratesi Enzo</t>
  </si>
  <si>
    <t>Sansone Massimo</t>
  </si>
  <si>
    <t>Pezzuoli Devis</t>
  </si>
  <si>
    <t>Putaturo Gaetano</t>
  </si>
  <si>
    <t>A.D. Pol. La Bulletta</t>
  </si>
  <si>
    <t>Sartori Alberto</t>
  </si>
  <si>
    <t>Corsi Maribra</t>
  </si>
  <si>
    <t>Chiappelloni Marco</t>
  </si>
  <si>
    <t>Cesari Loredana</t>
  </si>
  <si>
    <t>Caoduro Enzo</t>
  </si>
  <si>
    <t>Ugolini Lucia</t>
  </si>
  <si>
    <t>Tozzi Lucia</t>
  </si>
  <si>
    <t>Bignardi Ivo</t>
  </si>
  <si>
    <t>Atl. AIDO Sangiovannese</t>
  </si>
  <si>
    <t>Salvadori Domenico</t>
  </si>
  <si>
    <t>Monaco Anna Maria</t>
  </si>
  <si>
    <t>Brunelli Cecilia</t>
  </si>
  <si>
    <t>Cesaretti Lauro</t>
  </si>
  <si>
    <t>Brunelli Adriano</t>
  </si>
  <si>
    <t>Neri Giuliano</t>
  </si>
  <si>
    <t>Neri Serena</t>
  </si>
  <si>
    <t>Bandinelli Sara</t>
  </si>
  <si>
    <t>Canavese Antonella</t>
  </si>
  <si>
    <t>Bernardini Sara</t>
  </si>
  <si>
    <t>Monciatti Simone</t>
  </si>
  <si>
    <t>Cappai Raffaele</t>
  </si>
  <si>
    <t>Scarpini Fabrizio</t>
  </si>
  <si>
    <t>Rusci Sergio</t>
  </si>
  <si>
    <t>Cordone Riccardo</t>
  </si>
  <si>
    <t>Carnevale Ines</t>
  </si>
  <si>
    <t>Bersanti Filippo</t>
  </si>
  <si>
    <t>Fanetti Alessandra</t>
  </si>
  <si>
    <t>Senesi Massimiliano</t>
  </si>
  <si>
    <t>Frandi Antonella</t>
  </si>
  <si>
    <t>Pianigiani Marcello</t>
  </si>
  <si>
    <t>Martinelli Alice</t>
  </si>
  <si>
    <t>Massa Martina</t>
  </si>
  <si>
    <t>Nardone Giuseppe</t>
  </si>
  <si>
    <t>Casaioli Mario</t>
  </si>
  <si>
    <t>Ceccatelli Arnaldo</t>
  </si>
  <si>
    <t>Porcelli Giulia</t>
  </si>
  <si>
    <t>Moroni Massimiliano</t>
  </si>
  <si>
    <t>Lorenzini Gilberto</t>
  </si>
  <si>
    <t>Ferrieri Ivano</t>
  </si>
  <si>
    <t>Giglioni Luca</t>
  </si>
  <si>
    <t>Fabbri Roberta</t>
  </si>
  <si>
    <t>Crezzini Arturo</t>
  </si>
  <si>
    <t>Pepi Valerio</t>
  </si>
  <si>
    <t>Scarpone Elisa</t>
  </si>
  <si>
    <t>Fradiani Laura</t>
  </si>
  <si>
    <t>Cucini Virgilio</t>
  </si>
  <si>
    <t>Fabianelli Jasmine</t>
  </si>
  <si>
    <t>Giannasi Luana</t>
  </si>
  <si>
    <t>Greco Concettina</t>
  </si>
  <si>
    <t>Mencaroni Marco</t>
  </si>
  <si>
    <t>Nannetti Giuliano</t>
  </si>
  <si>
    <t>Falciani  Simone</t>
  </si>
  <si>
    <t>Lo Conte Ivan</t>
  </si>
  <si>
    <t>Rossi Roberta</t>
  </si>
  <si>
    <t>Buti Paola</t>
  </si>
  <si>
    <t>Pini Silvia</t>
  </si>
  <si>
    <t>Primi 3 esclusi da cat.</t>
  </si>
  <si>
    <t>C-30 SENIORES MASCH.</t>
  </si>
  <si>
    <t>B-25 SENIORES MASCH.</t>
  </si>
  <si>
    <t>D-35 SENIORES MASCH.</t>
  </si>
  <si>
    <t>E-40 SENIORES MASCH.</t>
  </si>
  <si>
    <t>F-45 SENIORES MASCH.</t>
  </si>
  <si>
    <t>G-50 VETERANI MASCH.</t>
  </si>
  <si>
    <t>H-55 VETERANI MASCH.</t>
  </si>
  <si>
    <t>Prime 3 escluse da cat.</t>
  </si>
  <si>
    <t>A-20 SENIORES MASCH.</t>
  </si>
  <si>
    <t>I-60 VETERANI MASCH.</t>
  </si>
  <si>
    <t>E-40 SENIORES FEMM.</t>
  </si>
  <si>
    <t>F-45 SENIORES FEMM.</t>
  </si>
  <si>
    <t>L-65 VETERANI MASCH.</t>
  </si>
  <si>
    <t>D-35 SENIORES FEMM.</t>
  </si>
  <si>
    <t>C-30 SENIORES FEMM.</t>
  </si>
  <si>
    <t>G-50 VETERANI FEMM.</t>
  </si>
  <si>
    <t>M-70 VETERANI MASCH.</t>
  </si>
  <si>
    <t>B-25 SENIORES FEMM.</t>
  </si>
  <si>
    <t>H-55 VETERANI FEMM.</t>
  </si>
  <si>
    <t>I-60 VETERANI FEMM.</t>
  </si>
  <si>
    <t>G.S. Maiano Firenze</t>
  </si>
  <si>
    <t>Ben Moussa Mohamed</t>
  </si>
  <si>
    <t>G.S. Il Fiorino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</si>
</sst>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6" fillId="0" borderId="14" xfId="0" applyNumberFormat="1" applyFont="1" applyBorder="1" applyAlignment="1" quotePrefix="1">
      <alignment horizontal="center" vertical="center"/>
    </xf>
    <xf numFmtId="0" fontId="5" fillId="0" borderId="17" xfId="0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46" applyProtection="1">
      <alignment/>
      <protection/>
    </xf>
    <xf numFmtId="0" fontId="9" fillId="24" borderId="17" xfId="46" applyFont="1" applyFill="1" applyBorder="1" applyAlignment="1" applyProtection="1">
      <alignment horizontal="center"/>
      <protection locked="0"/>
    </xf>
    <xf numFmtId="0" fontId="10" fillId="0" borderId="14" xfId="46" applyFont="1" applyBorder="1" applyAlignment="1" applyProtection="1">
      <alignment horizontal="center" vertical="center" wrapText="1"/>
      <protection/>
    </xf>
    <xf numFmtId="166" fontId="10" fillId="0" borderId="14" xfId="46" applyNumberFormat="1" applyFont="1" applyBorder="1" applyAlignment="1" applyProtection="1">
      <alignment horizontal="center" vertical="center" wrapText="1"/>
      <protection/>
    </xf>
    <xf numFmtId="0" fontId="7" fillId="0" borderId="0" xfId="46" applyAlignment="1" applyProtection="1">
      <alignment wrapText="1"/>
      <protection/>
    </xf>
    <xf numFmtId="0" fontId="5" fillId="0" borderId="18" xfId="46" applyFont="1" applyBorder="1" applyAlignment="1" applyProtection="1">
      <alignment horizontal="right"/>
      <protection/>
    </xf>
    <xf numFmtId="0" fontId="5" fillId="0" borderId="19" xfId="46" applyFont="1" applyBorder="1" applyAlignment="1" applyProtection="1" quotePrefix="1">
      <alignment horizontal="center"/>
      <protection/>
    </xf>
    <xf numFmtId="164" fontId="5" fillId="0" borderId="19" xfId="46" applyNumberFormat="1" applyFont="1" applyBorder="1" applyAlignment="1" applyProtection="1" quotePrefix="1">
      <alignment horizontal="center"/>
      <protection/>
    </xf>
    <xf numFmtId="1" fontId="5" fillId="0" borderId="19" xfId="46" applyNumberFormat="1" applyFont="1" applyBorder="1" applyAlignment="1" applyProtection="1" quotePrefix="1">
      <alignment horizontal="center"/>
      <protection/>
    </xf>
    <xf numFmtId="0" fontId="5" fillId="0" borderId="20" xfId="46" applyFont="1" applyFill="1" applyBorder="1" applyAlignment="1" applyProtection="1">
      <alignment horizontal="right"/>
      <protection/>
    </xf>
    <xf numFmtId="169" fontId="5" fillId="0" borderId="19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5" fillId="0" borderId="19" xfId="46" applyNumberFormat="1" applyFont="1" applyBorder="1" applyAlignment="1" applyProtection="1" quotePrefix="1">
      <alignment horizontal="center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 quotePrefix="1">
      <alignment/>
    </xf>
    <xf numFmtId="0" fontId="14" fillId="0" borderId="17" xfId="0" applyFont="1" applyBorder="1" applyAlignment="1">
      <alignment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168" fontId="13" fillId="0" borderId="0" xfId="0" applyNumberFormat="1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21" fontId="17" fillId="0" borderId="0" xfId="0" applyNumberFormat="1" applyFont="1" applyAlignment="1" applyProtection="1">
      <alignment horizontal="center"/>
      <protection locked="0"/>
    </xf>
    <xf numFmtId="168" fontId="17" fillId="0" borderId="0" xfId="0" applyNumberFormat="1" applyFont="1" applyAlignment="1" applyProtection="1">
      <alignment horizontal="center"/>
      <protection/>
    </xf>
    <xf numFmtId="168" fontId="15" fillId="0" borderId="2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164" fontId="35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24" xfId="0" applyFont="1" applyBorder="1" applyAlignment="1" quotePrefix="1">
      <alignment horizontal="center" vertical="center"/>
    </xf>
    <xf numFmtId="0" fontId="16" fillId="0" borderId="25" xfId="0" applyFont="1" applyBorder="1" applyAlignment="1" quotePrefix="1">
      <alignment horizontal="center" vertical="center"/>
    </xf>
    <xf numFmtId="167" fontId="16" fillId="0" borderId="22" xfId="0" applyNumberFormat="1" applyFont="1" applyBorder="1" applyAlignment="1" quotePrefix="1">
      <alignment horizontal="center" vertical="center"/>
    </xf>
    <xf numFmtId="167" fontId="16" fillId="0" borderId="26" xfId="0" applyNumberFormat="1" applyFont="1" applyBorder="1" applyAlignment="1" quotePrefix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15" fillId="0" borderId="22" xfId="0" applyNumberFormat="1" applyFont="1" applyBorder="1" applyAlignment="1">
      <alignment horizontal="center" vertical="center"/>
    </xf>
    <xf numFmtId="168" fontId="15" fillId="0" borderId="26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1" fillId="4" borderId="0" xfId="46" applyFont="1" applyFill="1" applyAlignment="1">
      <alignment horizontal="center" wrapText="1"/>
      <protection/>
    </xf>
    <xf numFmtId="0" fontId="8" fillId="0" borderId="0" xfId="46" applyFont="1" applyAlignment="1" applyProtection="1">
      <alignment horizontal="right"/>
      <protection/>
    </xf>
    <xf numFmtId="0" fontId="8" fillId="0" borderId="32" xfId="46" applyFont="1" applyBorder="1" applyAlignment="1" applyProtection="1">
      <alignment horizontal="right"/>
      <protection/>
    </xf>
    <xf numFmtId="0" fontId="10" fillId="0" borderId="18" xfId="46" applyFont="1" applyBorder="1" applyAlignment="1" applyProtection="1">
      <alignment horizontal="center" wrapText="1"/>
      <protection/>
    </xf>
    <xf numFmtId="0" fontId="10" fillId="0" borderId="31" xfId="46" applyFont="1" applyBorder="1" applyAlignment="1" applyProtection="1">
      <alignment horizontal="center" wrapText="1"/>
      <protection/>
    </xf>
    <xf numFmtId="168" fontId="10" fillId="0" borderId="18" xfId="46" applyNumberFormat="1" applyFont="1" applyBorder="1" applyAlignment="1" applyProtection="1">
      <alignment horizontal="center" wrapText="1"/>
      <protection/>
    </xf>
    <xf numFmtId="168" fontId="10" fillId="0" borderId="31" xfId="46" applyNumberFormat="1" applyFont="1" applyBorder="1" applyAlignment="1" applyProtection="1">
      <alignment horizontal="center" wrapText="1"/>
      <protection/>
    </xf>
    <xf numFmtId="0" fontId="10" fillId="0" borderId="18" xfId="46" applyFont="1" applyBorder="1" applyAlignment="1" applyProtection="1">
      <alignment horizontal="center"/>
      <protection/>
    </xf>
    <xf numFmtId="0" fontId="10" fillId="0" borderId="31" xfId="46" applyFont="1" applyBorder="1" applyAlignment="1" applyProtection="1">
      <alignment horizontal="center"/>
      <protection/>
    </xf>
    <xf numFmtId="0" fontId="7" fillId="25" borderId="0" xfId="0" applyFont="1" applyFill="1" applyAlignment="1" applyProtection="1">
      <alignment horizontal="center"/>
      <protection/>
    </xf>
    <xf numFmtId="0" fontId="17" fillId="25" borderId="0" xfId="0" applyFont="1" applyFill="1" applyAlignment="1" applyProtection="1">
      <alignment horizontal="center"/>
      <protection locked="0"/>
    </xf>
    <xf numFmtId="0" fontId="17" fillId="25" borderId="0" xfId="0" applyFont="1" applyFill="1" applyAlignment="1" applyProtection="1">
      <alignment/>
      <protection/>
    </xf>
    <xf numFmtId="0" fontId="17" fillId="25" borderId="0" xfId="0" applyFont="1" applyFill="1" applyAlignment="1" applyProtection="1">
      <alignment horizontal="center"/>
      <protection/>
    </xf>
    <xf numFmtId="0" fontId="17" fillId="25" borderId="0" xfId="0" applyFont="1" applyFill="1" applyAlignment="1" applyProtection="1" quotePrefix="1">
      <alignment/>
      <protection/>
    </xf>
    <xf numFmtId="21" fontId="17" fillId="25" borderId="0" xfId="0" applyNumberFormat="1" applyFont="1" applyFill="1" applyAlignment="1" applyProtection="1">
      <alignment horizontal="center"/>
      <protection locked="0"/>
    </xf>
    <xf numFmtId="168" fontId="17" fillId="25" borderId="0" xfId="0" applyNumberFormat="1" applyFont="1" applyFill="1" applyAlignment="1" applyProtection="1">
      <alignment horizontal="center"/>
      <protection/>
    </xf>
    <xf numFmtId="164" fontId="17" fillId="25" borderId="0" xfId="0" applyNumberFormat="1" applyFont="1" applyFill="1" applyAlignment="1">
      <alignment horizontal="center"/>
    </xf>
    <xf numFmtId="0" fontId="0" fillId="25" borderId="0" xfId="0" applyFill="1" applyBorder="1" applyAlignment="1" applyProtection="1" quotePrefix="1">
      <alignment horizontal="center"/>
      <protection/>
    </xf>
    <xf numFmtId="0" fontId="0" fillId="25" borderId="0" xfId="0" applyFill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2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4\Sito_2014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4\Sito_2014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4\Sito_2014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4.7109375" style="0" customWidth="1"/>
    <col min="2" max="2" width="6.28125" style="0" customWidth="1"/>
    <col min="3" max="3" width="21.28125" style="0" customWidth="1"/>
    <col min="4" max="4" width="5.421875" style="0" customWidth="1"/>
    <col min="5" max="5" width="32.28125" style="0" customWidth="1"/>
    <col min="6" max="6" width="6.28125" style="1" customWidth="1"/>
    <col min="7" max="7" width="8.8515625" style="45" customWidth="1"/>
    <col min="8" max="8" width="9.00390625" style="0" customWidth="1"/>
    <col min="9" max="9" width="9.28125" style="0" customWidth="1"/>
    <col min="10" max="10" width="24.140625" style="0" customWidth="1"/>
    <col min="11" max="11" width="5.140625" style="0" customWidth="1"/>
    <col min="12" max="12" width="6.00390625" style="0" hidden="1" customWidth="1"/>
    <col min="13" max="14" width="9.140625" style="1" hidden="1" customWidth="1"/>
  </cols>
  <sheetData>
    <row r="1" spans="1:10" ht="18.75">
      <c r="A1" s="59" t="s">
        <v>32</v>
      </c>
      <c r="B1" s="59"/>
      <c r="C1" s="59"/>
      <c r="D1" s="59"/>
      <c r="E1" s="15" t="s">
        <v>33</v>
      </c>
      <c r="F1" s="15" t="s">
        <v>26</v>
      </c>
      <c r="G1" s="49">
        <v>8.1</v>
      </c>
      <c r="H1" s="15"/>
      <c r="I1" s="15"/>
      <c r="J1" s="3">
        <v>41887</v>
      </c>
    </row>
    <row r="2" spans="1:14" ht="26.25" customHeight="1">
      <c r="A2" s="57" t="s">
        <v>0</v>
      </c>
      <c r="B2" s="57" t="s">
        <v>9</v>
      </c>
      <c r="C2" s="57" t="s">
        <v>8</v>
      </c>
      <c r="D2" s="57" t="s">
        <v>1</v>
      </c>
      <c r="E2" s="57" t="s">
        <v>2</v>
      </c>
      <c r="F2" s="57" t="s">
        <v>3</v>
      </c>
      <c r="G2" s="58" t="s">
        <v>4</v>
      </c>
      <c r="H2" s="57" t="s">
        <v>24</v>
      </c>
      <c r="I2" s="57" t="s">
        <v>25</v>
      </c>
      <c r="J2" s="57" t="s">
        <v>5</v>
      </c>
      <c r="K2" s="57" t="s">
        <v>31</v>
      </c>
      <c r="L2" s="2" t="s">
        <v>7</v>
      </c>
      <c r="M2" s="29" t="s">
        <v>20</v>
      </c>
      <c r="N2" s="27" t="s">
        <v>21</v>
      </c>
    </row>
    <row r="3" spans="1:14" ht="15">
      <c r="A3" s="48">
        <v>1</v>
      </c>
      <c r="B3" s="50">
        <v>418</v>
      </c>
      <c r="C3" s="51" t="s">
        <v>34</v>
      </c>
      <c r="D3" s="52" t="s">
        <v>35</v>
      </c>
      <c r="E3" s="53" t="s">
        <v>36</v>
      </c>
      <c r="F3" s="52">
        <v>1986</v>
      </c>
      <c r="G3" s="54">
        <v>0.01851712963252794</v>
      </c>
      <c r="H3" s="55">
        <v>18.226366974670515</v>
      </c>
      <c r="I3" s="47">
        <v>0.0022860653867318444</v>
      </c>
      <c r="J3" s="42" t="s">
        <v>441</v>
      </c>
      <c r="K3" s="40">
        <v>1</v>
      </c>
      <c r="L3" s="46"/>
      <c r="M3" s="30">
        <f>IF(B3="","",COUNTIF($D$3:D3,D3)-IF(D3="M",COUNTIF($Q$3:Q3,"M"))-IF(D3="F",COUNTIF($Q$3:Q3,"F")))</f>
        <v>1</v>
      </c>
      <c r="N3" s="1">
        <f>A3</f>
        <v>1</v>
      </c>
    </row>
    <row r="4" spans="1:14" ht="15">
      <c r="A4" s="85">
        <v>2</v>
      </c>
      <c r="B4" s="86">
        <v>419</v>
      </c>
      <c r="C4" s="87" t="s">
        <v>37</v>
      </c>
      <c r="D4" s="88" t="s">
        <v>35</v>
      </c>
      <c r="E4" s="89" t="s">
        <v>38</v>
      </c>
      <c r="F4" s="88">
        <v>1989</v>
      </c>
      <c r="G4" s="90">
        <v>0.019072685186984017</v>
      </c>
      <c r="H4" s="91">
        <v>17.69546326021906</v>
      </c>
      <c r="I4" s="92">
        <v>0.002354652492220249</v>
      </c>
      <c r="J4" s="93" t="s">
        <v>441</v>
      </c>
      <c r="K4" s="94">
        <v>2</v>
      </c>
      <c r="L4" s="46"/>
      <c r="M4" s="30">
        <f>IF(B4="","",COUNTIF($D$3:D4,D4)-IF(D4="M",COUNTIF($Q$3:Q4,"M"))-IF(D4="F",COUNTIF($Q$3:Q4,"F")))</f>
        <v>2</v>
      </c>
      <c r="N4" s="1">
        <f aca="true" t="shared" si="0" ref="N4:N67">A4</f>
        <v>2</v>
      </c>
    </row>
    <row r="5" spans="1:14" ht="15">
      <c r="A5" s="48">
        <v>3</v>
      </c>
      <c r="B5" s="50">
        <v>391</v>
      </c>
      <c r="C5" s="51" t="s">
        <v>39</v>
      </c>
      <c r="D5" s="52" t="s">
        <v>35</v>
      </c>
      <c r="E5" s="51" t="s">
        <v>464</v>
      </c>
      <c r="F5" s="52">
        <v>1986</v>
      </c>
      <c r="G5" s="54">
        <v>0.019778703703195788</v>
      </c>
      <c r="H5" s="55">
        <v>17.06380787460139</v>
      </c>
      <c r="I5" s="47">
        <v>0.00244181527199948</v>
      </c>
      <c r="J5" s="42" t="s">
        <v>441</v>
      </c>
      <c r="K5" s="40">
        <v>3</v>
      </c>
      <c r="L5" s="46"/>
      <c r="M5" s="30">
        <f>IF(B5="","",COUNTIF($D$3:D5,D5)-IF(D5="M",COUNTIF($Q$3:Q5,"M"))-IF(D5="F",COUNTIF($Q$3:Q5,"F")))</f>
        <v>3</v>
      </c>
      <c r="N5" s="1">
        <f t="shared" si="0"/>
        <v>3</v>
      </c>
    </row>
    <row r="6" spans="1:14" ht="15">
      <c r="A6" s="48">
        <v>4</v>
      </c>
      <c r="B6" s="50">
        <v>8</v>
      </c>
      <c r="C6" s="51" t="s">
        <v>41</v>
      </c>
      <c r="D6" s="52" t="s">
        <v>35</v>
      </c>
      <c r="E6" s="53" t="s">
        <v>42</v>
      </c>
      <c r="F6" s="52">
        <v>1980</v>
      </c>
      <c r="G6" s="54">
        <v>0.020380555557494517</v>
      </c>
      <c r="H6" s="55">
        <v>16.55990186567272</v>
      </c>
      <c r="I6" s="47">
        <v>0.0025161179700610515</v>
      </c>
      <c r="J6" s="42" t="s">
        <v>442</v>
      </c>
      <c r="K6" s="40">
        <v>1</v>
      </c>
      <c r="L6" s="46"/>
      <c r="M6" s="30">
        <f>IF(B6="","",COUNTIF($D$3:D6,D6)-IF(D6="M",COUNTIF($Q$3:Q6,"M"))-IF(D6="F",COUNTIF($Q$3:Q6,"F")))</f>
        <v>4</v>
      </c>
      <c r="N6" s="1">
        <f t="shared" si="0"/>
        <v>4</v>
      </c>
    </row>
    <row r="7" spans="1:14" ht="15">
      <c r="A7" s="48">
        <v>5</v>
      </c>
      <c r="B7" s="50">
        <v>400</v>
      </c>
      <c r="C7" s="51" t="s">
        <v>43</v>
      </c>
      <c r="D7" s="52" t="s">
        <v>35</v>
      </c>
      <c r="E7" s="53" t="s">
        <v>44</v>
      </c>
      <c r="F7" s="52">
        <v>1987</v>
      </c>
      <c r="G7" s="54">
        <v>0.02066990741150221</v>
      </c>
      <c r="H7" s="55">
        <v>16.328084750500185</v>
      </c>
      <c r="I7" s="47">
        <v>0.002551840421173112</v>
      </c>
      <c r="J7" s="42" t="s">
        <v>443</v>
      </c>
      <c r="K7" s="40">
        <v>1</v>
      </c>
      <c r="L7" s="46"/>
      <c r="M7" s="30">
        <f>IF(B7="","",COUNTIF($D$3:D7,D7)-IF(D7="M",COUNTIF($Q$3:Q7,"M"))-IF(D7="F",COUNTIF($Q$3:Q7,"F")))</f>
        <v>5</v>
      </c>
      <c r="N7" s="1">
        <f t="shared" si="0"/>
        <v>5</v>
      </c>
    </row>
    <row r="8" spans="1:14" ht="15">
      <c r="A8" s="48">
        <v>6</v>
      </c>
      <c r="B8" s="50">
        <v>403</v>
      </c>
      <c r="C8" s="51" t="s">
        <v>45</v>
      </c>
      <c r="D8" s="52" t="s">
        <v>35</v>
      </c>
      <c r="E8" s="53" t="s">
        <v>46</v>
      </c>
      <c r="F8" s="52">
        <v>1976</v>
      </c>
      <c r="G8" s="54">
        <v>0.0208203703732579</v>
      </c>
      <c r="H8" s="55">
        <v>16.210086273656866</v>
      </c>
      <c r="I8" s="47">
        <v>0.0025704160954639387</v>
      </c>
      <c r="J8" s="42" t="s">
        <v>444</v>
      </c>
      <c r="K8" s="40">
        <v>1</v>
      </c>
      <c r="L8" s="46"/>
      <c r="M8" s="30">
        <f>IF(B8="","",COUNTIF($D$3:D8,D8)-IF(D8="M",COUNTIF($Q$3:Q8,"M"))-IF(D8="F",COUNTIF($Q$3:Q8,"F")))</f>
        <v>6</v>
      </c>
      <c r="N8" s="1">
        <f t="shared" si="0"/>
        <v>6</v>
      </c>
    </row>
    <row r="9" spans="1:14" ht="15">
      <c r="A9" s="48">
        <v>7</v>
      </c>
      <c r="B9" s="50">
        <v>226</v>
      </c>
      <c r="C9" s="51" t="s">
        <v>47</v>
      </c>
      <c r="D9" s="52" t="s">
        <v>35</v>
      </c>
      <c r="E9" s="53" t="s">
        <v>48</v>
      </c>
      <c r="F9" s="52">
        <v>1973</v>
      </c>
      <c r="G9" s="54">
        <v>0.020901388888887595</v>
      </c>
      <c r="H9" s="55">
        <v>16.14725230912453</v>
      </c>
      <c r="I9" s="47">
        <v>0.002580418381344148</v>
      </c>
      <c r="J9" s="42" t="s">
        <v>445</v>
      </c>
      <c r="K9" s="40">
        <v>1</v>
      </c>
      <c r="L9" s="46"/>
      <c r="M9" s="30">
        <f>IF(B9="","",COUNTIF($D$3:D9,D9)-IF(D9="M",COUNTIF($Q$3:Q9,"M"))-IF(D9="F",COUNTIF($Q$3:Q9,"F")))</f>
        <v>7</v>
      </c>
      <c r="N9" s="1">
        <f t="shared" si="0"/>
        <v>7</v>
      </c>
    </row>
    <row r="10" spans="1:14" ht="15">
      <c r="A10" s="48">
        <v>8</v>
      </c>
      <c r="B10" s="50">
        <v>253</v>
      </c>
      <c r="C10" s="51" t="s">
        <v>49</v>
      </c>
      <c r="D10" s="52" t="s">
        <v>35</v>
      </c>
      <c r="E10" s="53" t="s">
        <v>50</v>
      </c>
      <c r="F10" s="52">
        <v>1967</v>
      </c>
      <c r="G10" s="54">
        <v>0.021294907412084285</v>
      </c>
      <c r="H10" s="55">
        <v>15.848859704761047</v>
      </c>
      <c r="I10" s="47">
        <v>0.002629000915072134</v>
      </c>
      <c r="J10" s="42" t="s">
        <v>446</v>
      </c>
      <c r="K10" s="40">
        <v>1</v>
      </c>
      <c r="L10" s="46"/>
      <c r="M10" s="30">
        <f>IF(B10="","",COUNTIF($D$3:D10,D10)-IF(D10="M",COUNTIF($Q$3:Q10,"M"))-IF(D10="F",COUNTIF($Q$3:Q10,"F")))</f>
        <v>8</v>
      </c>
      <c r="N10" s="1">
        <f t="shared" si="0"/>
        <v>8</v>
      </c>
    </row>
    <row r="11" spans="1:14" ht="15">
      <c r="A11" s="48">
        <v>9</v>
      </c>
      <c r="B11" s="50">
        <v>442</v>
      </c>
      <c r="C11" s="51" t="s">
        <v>51</v>
      </c>
      <c r="D11" s="52" t="s">
        <v>35</v>
      </c>
      <c r="E11" s="53" t="s">
        <v>52</v>
      </c>
      <c r="F11" s="52">
        <v>1973</v>
      </c>
      <c r="G11" s="54">
        <v>0.021445370373839978</v>
      </c>
      <c r="H11" s="55">
        <v>15.737662447261698</v>
      </c>
      <c r="I11" s="47">
        <v>0.0026475765893629604</v>
      </c>
      <c r="J11" s="42" t="s">
        <v>445</v>
      </c>
      <c r="K11" s="40">
        <v>2</v>
      </c>
      <c r="L11" s="46"/>
      <c r="M11" s="30">
        <f>IF(B11="","",COUNTIF($D$3:D11,D11)-IF(D11="M",COUNTIF($Q$3:Q11,"M"))-IF(D11="F",COUNTIF($Q$3:Q11,"F")))</f>
        <v>9</v>
      </c>
      <c r="N11" s="1">
        <f t="shared" si="0"/>
        <v>9</v>
      </c>
    </row>
    <row r="12" spans="1:14" ht="15">
      <c r="A12" s="48">
        <v>10</v>
      </c>
      <c r="B12" s="50">
        <v>51</v>
      </c>
      <c r="C12" s="51" t="s">
        <v>53</v>
      </c>
      <c r="D12" s="52" t="s">
        <v>35</v>
      </c>
      <c r="E12" s="53" t="s">
        <v>54</v>
      </c>
      <c r="F12" s="52">
        <v>1979</v>
      </c>
      <c r="G12" s="54">
        <v>0.021445370373839978</v>
      </c>
      <c r="H12" s="55">
        <v>15.737662447261698</v>
      </c>
      <c r="I12" s="47">
        <v>0.0026475765893629604</v>
      </c>
      <c r="J12" s="42" t="s">
        <v>444</v>
      </c>
      <c r="K12" s="40">
        <v>2</v>
      </c>
      <c r="L12" s="46"/>
      <c r="M12" s="30">
        <f>IF(B12="","",COUNTIF($D$3:D12,D12)-IF(D12="M",COUNTIF($Q$3:Q12,"M"))-IF(D12="F",COUNTIF($Q$3:Q12,"F")))</f>
        <v>10</v>
      </c>
      <c r="N12" s="1">
        <f t="shared" si="0"/>
        <v>10</v>
      </c>
    </row>
    <row r="13" spans="1:14" ht="15">
      <c r="A13" s="48">
        <v>11</v>
      </c>
      <c r="B13" s="50">
        <v>436</v>
      </c>
      <c r="C13" s="51" t="s">
        <v>55</v>
      </c>
      <c r="D13" s="52" t="s">
        <v>35</v>
      </c>
      <c r="E13" s="53" t="s">
        <v>56</v>
      </c>
      <c r="F13" s="52">
        <v>1977</v>
      </c>
      <c r="G13" s="54">
        <v>0.021456944443343673</v>
      </c>
      <c r="H13" s="55">
        <v>15.729173410089082</v>
      </c>
      <c r="I13" s="47">
        <v>0.0026490054868325524</v>
      </c>
      <c r="J13" s="42" t="s">
        <v>444</v>
      </c>
      <c r="K13" s="40">
        <v>3</v>
      </c>
      <c r="L13" s="46"/>
      <c r="M13" s="30">
        <f>IF(B13="","",COUNTIF($D$3:D13,D13)-IF(D13="M",COUNTIF($Q$3:Q13,"M"))-IF(D13="F",COUNTIF($Q$3:Q13,"F")))</f>
        <v>11</v>
      </c>
      <c r="N13" s="1">
        <f t="shared" si="0"/>
        <v>11</v>
      </c>
    </row>
    <row r="14" spans="1:14" ht="15">
      <c r="A14" s="48">
        <v>12</v>
      </c>
      <c r="B14" s="50">
        <v>14</v>
      </c>
      <c r="C14" s="51" t="s">
        <v>57</v>
      </c>
      <c r="D14" s="52" t="s">
        <v>35</v>
      </c>
      <c r="E14" s="53" t="s">
        <v>42</v>
      </c>
      <c r="F14" s="52">
        <v>1978</v>
      </c>
      <c r="G14" s="54">
        <v>0.021456944443343673</v>
      </c>
      <c r="H14" s="55">
        <v>15.729173410089082</v>
      </c>
      <c r="I14" s="47">
        <v>0.0026490054868325524</v>
      </c>
      <c r="J14" s="42" t="s">
        <v>444</v>
      </c>
      <c r="K14" s="40">
        <v>4</v>
      </c>
      <c r="L14" s="46"/>
      <c r="M14" s="30">
        <f>IF(B14="","",COUNTIF($D$3:D14,D14)-IF(D14="M",COUNTIF($Q$3:Q14,"M"))-IF(D14="F",COUNTIF($Q$3:Q14,"F")))</f>
        <v>12</v>
      </c>
      <c r="N14" s="1">
        <f t="shared" si="0"/>
        <v>12</v>
      </c>
    </row>
    <row r="15" spans="1:14" ht="15">
      <c r="A15" s="48">
        <v>13</v>
      </c>
      <c r="B15" s="50">
        <v>414</v>
      </c>
      <c r="C15" s="51" t="s">
        <v>58</v>
      </c>
      <c r="D15" s="52" t="s">
        <v>35</v>
      </c>
      <c r="E15" s="53" t="s">
        <v>42</v>
      </c>
      <c r="F15" s="52">
        <v>1967</v>
      </c>
      <c r="G15" s="54">
        <v>0.021516203703703704</v>
      </c>
      <c r="H15" s="55">
        <v>15.685852608929531</v>
      </c>
      <c r="I15" s="47">
        <v>0.002656321444901692</v>
      </c>
      <c r="J15" s="42" t="s">
        <v>446</v>
      </c>
      <c r="K15" s="40">
        <v>2</v>
      </c>
      <c r="L15" s="46"/>
      <c r="M15" s="30">
        <f>IF(B15="","",COUNTIF($D$3:D15,D15)-IF(D15="M",COUNTIF($Q$3:Q15,"M"))-IF(D15="F",COUNTIF($Q$3:Q15,"F")))</f>
        <v>13</v>
      </c>
      <c r="N15" s="1">
        <f t="shared" si="0"/>
        <v>13</v>
      </c>
    </row>
    <row r="16" spans="1:14" ht="15">
      <c r="A16" s="48">
        <v>14</v>
      </c>
      <c r="B16" s="50">
        <v>276</v>
      </c>
      <c r="C16" s="51" t="s">
        <v>59</v>
      </c>
      <c r="D16" s="52" t="s">
        <v>35</v>
      </c>
      <c r="E16" s="53" t="s">
        <v>60</v>
      </c>
      <c r="F16" s="52">
        <v>1976</v>
      </c>
      <c r="G16" s="54">
        <v>0.021572685189312324</v>
      </c>
      <c r="H16" s="55">
        <v>15.644783995976837</v>
      </c>
      <c r="I16" s="47">
        <v>0.0026632944678163365</v>
      </c>
      <c r="J16" s="42" t="s">
        <v>444</v>
      </c>
      <c r="K16" s="40">
        <v>5</v>
      </c>
      <c r="L16" s="46"/>
      <c r="M16" s="30">
        <f>IF(B16="","",COUNTIF($D$3:D16,D16)-IF(D16="M",COUNTIF($Q$3:Q16,"M"))-IF(D16="F",COUNTIF($Q$3:Q16,"F")))</f>
        <v>14</v>
      </c>
      <c r="N16" s="1">
        <f t="shared" si="0"/>
        <v>14</v>
      </c>
    </row>
    <row r="17" spans="1:14" ht="15">
      <c r="A17" s="48">
        <v>15</v>
      </c>
      <c r="B17" s="50">
        <v>5</v>
      </c>
      <c r="C17" s="51" t="s">
        <v>61</v>
      </c>
      <c r="D17" s="52" t="s">
        <v>35</v>
      </c>
      <c r="E17" s="53" t="s">
        <v>42</v>
      </c>
      <c r="F17" s="52">
        <v>1980</v>
      </c>
      <c r="G17" s="54">
        <v>0.02159583333559567</v>
      </c>
      <c r="H17" s="55">
        <v>15.62801466168524</v>
      </c>
      <c r="I17" s="47">
        <v>0.0026661522636537865</v>
      </c>
      <c r="J17" s="42" t="s">
        <v>442</v>
      </c>
      <c r="K17" s="40">
        <v>2</v>
      </c>
      <c r="L17" s="46"/>
      <c r="M17" s="30">
        <f>IF(B17="","",COUNTIF($D$3:D17,D17)-IF(D17="M",COUNTIF($Q$3:Q17,"M"))-IF(D17="F",COUNTIF($Q$3:Q17,"F")))</f>
        <v>15</v>
      </c>
      <c r="N17" s="1">
        <f t="shared" si="0"/>
        <v>15</v>
      </c>
    </row>
    <row r="18" spans="1:14" ht="15">
      <c r="A18" s="48">
        <v>16</v>
      </c>
      <c r="B18" s="50">
        <v>158</v>
      </c>
      <c r="C18" s="51" t="s">
        <v>62</v>
      </c>
      <c r="D18" s="52" t="s">
        <v>35</v>
      </c>
      <c r="E18" s="53" t="s">
        <v>63</v>
      </c>
      <c r="F18" s="52">
        <v>1971</v>
      </c>
      <c r="G18" s="54">
        <v>0.021676851851225365</v>
      </c>
      <c r="H18" s="55">
        <v>15.569604032742491</v>
      </c>
      <c r="I18" s="47">
        <v>0.0026761545495339956</v>
      </c>
      <c r="J18" s="42" t="s">
        <v>445</v>
      </c>
      <c r="K18" s="40">
        <v>3</v>
      </c>
      <c r="L18" s="46"/>
      <c r="M18" s="30">
        <f>IF(B18="","",COUNTIF($D$3:D18,D18)-IF(D18="M",COUNTIF($Q$3:Q18,"M"))-IF(D18="F",COUNTIF($Q$3:Q18,"F")))</f>
        <v>16</v>
      </c>
      <c r="N18" s="1">
        <f t="shared" si="0"/>
        <v>16</v>
      </c>
    </row>
    <row r="19" spans="1:14" ht="15">
      <c r="A19" s="48">
        <v>17</v>
      </c>
      <c r="B19" s="50">
        <v>432</v>
      </c>
      <c r="C19" s="51" t="s">
        <v>64</v>
      </c>
      <c r="D19" s="52" t="s">
        <v>35</v>
      </c>
      <c r="E19" s="53" t="s">
        <v>50</v>
      </c>
      <c r="F19" s="52">
        <v>1979</v>
      </c>
      <c r="G19" s="54">
        <v>0.02171296296296296</v>
      </c>
      <c r="H19" s="55">
        <v>15.543710021321962</v>
      </c>
      <c r="I19" s="47">
        <v>0.002680612711476909</v>
      </c>
      <c r="J19" s="42" t="s">
        <v>444</v>
      </c>
      <c r="K19" s="40">
        <v>6</v>
      </c>
      <c r="L19" s="46"/>
      <c r="M19" s="30">
        <f>IF(B19="","",COUNTIF($D$3:D19,D19)-IF(D19="M",COUNTIF($Q$3:Q19,"M"))-IF(D19="F",COUNTIF($Q$3:Q19,"F")))</f>
        <v>17</v>
      </c>
      <c r="N19" s="1">
        <f t="shared" si="0"/>
        <v>17</v>
      </c>
    </row>
    <row r="20" spans="1:14" ht="15">
      <c r="A20" s="48">
        <v>18</v>
      </c>
      <c r="B20" s="50">
        <v>249</v>
      </c>
      <c r="C20" s="51" t="s">
        <v>65</v>
      </c>
      <c r="D20" s="52" t="s">
        <v>35</v>
      </c>
      <c r="E20" s="53" t="s">
        <v>50</v>
      </c>
      <c r="F20" s="52">
        <v>1965</v>
      </c>
      <c r="G20" s="54">
        <v>0.021757870374131016</v>
      </c>
      <c r="H20" s="55">
        <v>15.511628399131839</v>
      </c>
      <c r="I20" s="47">
        <v>0.0026861568363124714</v>
      </c>
      <c r="J20" s="42" t="s">
        <v>446</v>
      </c>
      <c r="K20" s="40">
        <v>3</v>
      </c>
      <c r="L20" s="46"/>
      <c r="M20" s="30">
        <f>IF(B20="","",COUNTIF($D$3:D20,D20)-IF(D20="M",COUNTIF($Q$3:Q20,"M"))-IF(D20="F",COUNTIF($Q$3:Q20,"F")))</f>
        <v>18</v>
      </c>
      <c r="N20" s="1">
        <f t="shared" si="0"/>
        <v>18</v>
      </c>
    </row>
    <row r="21" spans="1:14" ht="15">
      <c r="A21" s="48">
        <v>19</v>
      </c>
      <c r="B21" s="50">
        <v>339</v>
      </c>
      <c r="C21" s="51" t="s">
        <v>66</v>
      </c>
      <c r="D21" s="52" t="s">
        <v>35</v>
      </c>
      <c r="E21" s="53" t="s">
        <v>67</v>
      </c>
      <c r="F21" s="52">
        <v>1964</v>
      </c>
      <c r="G21" s="54">
        <v>0.021919907412666362</v>
      </c>
      <c r="H21" s="55">
        <v>15.396962845060946</v>
      </c>
      <c r="I21" s="47">
        <v>0.002706161408971156</v>
      </c>
      <c r="J21" s="42" t="s">
        <v>447</v>
      </c>
      <c r="K21" s="40">
        <v>1</v>
      </c>
      <c r="L21" s="46"/>
      <c r="M21" s="30">
        <f>IF(B21="","",COUNTIF($D$3:D21,D21)-IF(D21="M",COUNTIF($Q$3:Q21,"M"))-IF(D21="F",COUNTIF($Q$3:Q21,"F")))</f>
        <v>19</v>
      </c>
      <c r="N21" s="1">
        <f t="shared" si="0"/>
        <v>19</v>
      </c>
    </row>
    <row r="22" spans="1:14" ht="15">
      <c r="A22" s="48">
        <v>20</v>
      </c>
      <c r="B22" s="50">
        <v>143</v>
      </c>
      <c r="C22" s="51" t="s">
        <v>68</v>
      </c>
      <c r="D22" s="52" t="s">
        <v>35</v>
      </c>
      <c r="E22" s="53" t="s">
        <v>69</v>
      </c>
      <c r="F22" s="52">
        <v>1986</v>
      </c>
      <c r="G22" s="54">
        <v>0.021989351851516403</v>
      </c>
      <c r="H22" s="55">
        <v>15.348337789989282</v>
      </c>
      <c r="I22" s="47">
        <v>0.0027147347964835067</v>
      </c>
      <c r="J22" s="42" t="s">
        <v>443</v>
      </c>
      <c r="K22" s="40">
        <v>2</v>
      </c>
      <c r="L22" s="46"/>
      <c r="M22" s="30">
        <f>IF(B22="","",COUNTIF($D$3:D22,D22)-IF(D22="M",COUNTIF($Q$3:Q22,"M"))-IF(D22="F",COUNTIF($Q$3:Q22,"F")))</f>
        <v>20</v>
      </c>
      <c r="N22" s="1">
        <f t="shared" si="0"/>
        <v>20</v>
      </c>
    </row>
    <row r="23" spans="1:14" ht="15">
      <c r="A23" s="48">
        <v>21</v>
      </c>
      <c r="B23" s="50">
        <v>423</v>
      </c>
      <c r="C23" s="51" t="s">
        <v>70</v>
      </c>
      <c r="D23" s="52" t="s">
        <v>35</v>
      </c>
      <c r="E23" s="53" t="s">
        <v>71</v>
      </c>
      <c r="F23" s="52">
        <v>1962</v>
      </c>
      <c r="G23" s="54">
        <v>0.022000925928296056</v>
      </c>
      <c r="H23" s="55">
        <v>15.340263455272627</v>
      </c>
      <c r="I23" s="47">
        <v>0.002716163694851365</v>
      </c>
      <c r="J23" s="42" t="s">
        <v>447</v>
      </c>
      <c r="K23" s="40">
        <v>2</v>
      </c>
      <c r="L23" s="46"/>
      <c r="M23" s="30">
        <f>IF(B23="","",COUNTIF($D$3:D23,D23)-IF(D23="M",COUNTIF($Q$3:Q23,"M"))-IF(D23="F",COUNTIF($Q$3:Q23,"F")))</f>
        <v>21</v>
      </c>
      <c r="N23" s="1">
        <f t="shared" si="0"/>
        <v>21</v>
      </c>
    </row>
    <row r="24" spans="1:14" ht="15">
      <c r="A24" s="48">
        <v>22</v>
      </c>
      <c r="B24" s="50">
        <v>421</v>
      </c>
      <c r="C24" s="51" t="s">
        <v>72</v>
      </c>
      <c r="D24" s="52" t="s">
        <v>35</v>
      </c>
      <c r="E24" s="53" t="s">
        <v>73</v>
      </c>
      <c r="F24" s="52">
        <v>1979</v>
      </c>
      <c r="G24" s="54">
        <v>0.022035648151359055</v>
      </c>
      <c r="H24" s="55">
        <v>15.316091348063415</v>
      </c>
      <c r="I24" s="47">
        <v>0.0027204503890566737</v>
      </c>
      <c r="J24" s="42" t="s">
        <v>444</v>
      </c>
      <c r="K24" s="40">
        <v>7</v>
      </c>
      <c r="L24" s="46"/>
      <c r="M24" s="30">
        <f>IF(B24="","",COUNTIF($D$3:D24,D24)-IF(D24="M",COUNTIF($Q$3:Q24,"M"))-IF(D24="F",COUNTIF($Q$3:Q24,"F")))</f>
        <v>22</v>
      </c>
      <c r="N24" s="1">
        <f t="shared" si="0"/>
        <v>22</v>
      </c>
    </row>
    <row r="25" spans="1:14" ht="15">
      <c r="A25" s="48">
        <v>23</v>
      </c>
      <c r="B25" s="50">
        <v>258</v>
      </c>
      <c r="C25" s="51" t="s">
        <v>74</v>
      </c>
      <c r="D25" s="52" t="s">
        <v>35</v>
      </c>
      <c r="E25" s="53" t="s">
        <v>50</v>
      </c>
      <c r="F25" s="52">
        <v>1960</v>
      </c>
      <c r="G25" s="54">
        <v>0.022058796297642402</v>
      </c>
      <c r="H25" s="55">
        <v>15.300018887978545</v>
      </c>
      <c r="I25" s="47">
        <v>0.0027233081848941237</v>
      </c>
      <c r="J25" s="42" t="s">
        <v>447</v>
      </c>
      <c r="K25" s="40">
        <v>3</v>
      </c>
      <c r="L25" s="46"/>
      <c r="M25" s="30">
        <f>IF(B25="","",COUNTIF($D$3:D25,D25)-IF(D25="M",COUNTIF($Q$3:Q25,"M"))-IF(D25="F",COUNTIF($Q$3:Q25,"F")))</f>
        <v>23</v>
      </c>
      <c r="N25" s="1">
        <f t="shared" si="0"/>
        <v>23</v>
      </c>
    </row>
    <row r="26" spans="1:14" ht="15">
      <c r="A26" s="48">
        <v>24</v>
      </c>
      <c r="B26" s="50">
        <v>103</v>
      </c>
      <c r="C26" s="51" t="s">
        <v>75</v>
      </c>
      <c r="D26" s="52" t="s">
        <v>35</v>
      </c>
      <c r="E26" s="53" t="s">
        <v>76</v>
      </c>
      <c r="F26" s="52">
        <v>1965</v>
      </c>
      <c r="G26" s="54">
        <v>0.02208194444392575</v>
      </c>
      <c r="H26" s="55">
        <v>15.283980124895146</v>
      </c>
      <c r="I26" s="47">
        <v>0.002726165980731574</v>
      </c>
      <c r="J26" s="42" t="s">
        <v>446</v>
      </c>
      <c r="K26" s="40">
        <v>4</v>
      </c>
      <c r="L26" s="46"/>
      <c r="M26" s="30">
        <f>IF(B26="","",COUNTIF($D$3:D26,D26)-IF(D26="M",COUNTIF($Q$3:Q26,"M"))-IF(D26="F",COUNTIF($Q$3:Q26,"F")))</f>
        <v>24</v>
      </c>
      <c r="N26" s="1">
        <f t="shared" si="0"/>
        <v>24</v>
      </c>
    </row>
    <row r="27" spans="1:14" ht="15">
      <c r="A27" s="48">
        <v>25</v>
      </c>
      <c r="B27" s="50">
        <v>60</v>
      </c>
      <c r="C27" s="51" t="s">
        <v>77</v>
      </c>
      <c r="D27" s="52" t="s">
        <v>35</v>
      </c>
      <c r="E27" s="53" t="s">
        <v>54</v>
      </c>
      <c r="F27" s="52">
        <v>1973</v>
      </c>
      <c r="G27" s="54">
        <v>0.0221282407437684</v>
      </c>
      <c r="H27" s="55">
        <v>15.252003261716338</v>
      </c>
      <c r="I27" s="47">
        <v>0.002731881573304741</v>
      </c>
      <c r="J27" s="42" t="s">
        <v>445</v>
      </c>
      <c r="K27" s="40">
        <v>4</v>
      </c>
      <c r="L27" s="46"/>
      <c r="M27" s="30">
        <f>IF(B27="","",COUNTIF($D$3:D27,D27)-IF(D27="M",COUNTIF($Q$3:Q27,"M"))-IF(D27="F",COUNTIF($Q$3:Q27,"F")))</f>
        <v>25</v>
      </c>
      <c r="N27" s="1">
        <f t="shared" si="0"/>
        <v>25</v>
      </c>
    </row>
    <row r="28" spans="1:14" ht="15">
      <c r="A28" s="48">
        <v>26</v>
      </c>
      <c r="B28" s="50">
        <v>396</v>
      </c>
      <c r="C28" s="51" t="s">
        <v>78</v>
      </c>
      <c r="D28" s="52" t="s">
        <v>35</v>
      </c>
      <c r="E28" s="53" t="s">
        <v>42</v>
      </c>
      <c r="F28" s="52">
        <v>1980</v>
      </c>
      <c r="G28" s="54">
        <v>0.0221629629668314</v>
      </c>
      <c r="H28" s="55">
        <v>15.228108286112061</v>
      </c>
      <c r="I28" s="47">
        <v>0.0027361682675100495</v>
      </c>
      <c r="J28" s="42" t="s">
        <v>442</v>
      </c>
      <c r="K28" s="40">
        <v>3</v>
      </c>
      <c r="L28" s="46"/>
      <c r="M28" s="30">
        <f>IF(B28="","",COUNTIF($D$3:D28,D28)-IF(D28="M",COUNTIF($Q$3:Q28,"M"))-IF(D28="F",COUNTIF($Q$3:Q28,"F")))</f>
        <v>26</v>
      </c>
      <c r="N28" s="1">
        <f t="shared" si="0"/>
        <v>26</v>
      </c>
    </row>
    <row r="29" spans="1:14" ht="15">
      <c r="A29" s="48">
        <v>27</v>
      </c>
      <c r="B29" s="50">
        <v>252</v>
      </c>
      <c r="C29" s="51" t="s">
        <v>79</v>
      </c>
      <c r="D29" s="52" t="s">
        <v>35</v>
      </c>
      <c r="E29" s="53" t="s">
        <v>50</v>
      </c>
      <c r="F29" s="52">
        <v>1974</v>
      </c>
      <c r="G29" s="54">
        <v>0.022186111113114748</v>
      </c>
      <c r="H29" s="55">
        <v>15.212219855894238</v>
      </c>
      <c r="I29" s="47">
        <v>0.0027390260633475</v>
      </c>
      <c r="J29" s="42" t="s">
        <v>445</v>
      </c>
      <c r="K29" s="40">
        <v>5</v>
      </c>
      <c r="L29" s="46"/>
      <c r="M29" s="30">
        <f>IF(B29="","",COUNTIF($D$3:D29,D29)-IF(D29="M",COUNTIF($Q$3:Q29,"M"))-IF(D29="F",COUNTIF($Q$3:Q29,"F")))</f>
        <v>27</v>
      </c>
      <c r="N29" s="1">
        <f t="shared" si="0"/>
        <v>27</v>
      </c>
    </row>
    <row r="30" spans="1:14" ht="15">
      <c r="A30" s="48">
        <v>28</v>
      </c>
      <c r="B30" s="50">
        <v>15</v>
      </c>
      <c r="C30" s="51" t="s">
        <v>80</v>
      </c>
      <c r="D30" s="52" t="s">
        <v>35</v>
      </c>
      <c r="E30" s="53" t="s">
        <v>42</v>
      </c>
      <c r="F30" s="52">
        <v>1972</v>
      </c>
      <c r="G30" s="54">
        <v>0.022255555559240747</v>
      </c>
      <c r="H30" s="55">
        <v>15.1647528681829</v>
      </c>
      <c r="I30" s="47">
        <v>0.002747599451758117</v>
      </c>
      <c r="J30" s="42" t="s">
        <v>445</v>
      </c>
      <c r="K30" s="40">
        <v>6</v>
      </c>
      <c r="L30" s="46"/>
      <c r="M30" s="30">
        <f>IF(B30="","",COUNTIF($D$3:D30,D30)-IF(D30="M",COUNTIF($Q$3:Q30,"M"))-IF(D30="F",COUNTIF($Q$3:Q30,"F")))</f>
        <v>28</v>
      </c>
      <c r="N30" s="1">
        <f t="shared" si="0"/>
        <v>28</v>
      </c>
    </row>
    <row r="31" spans="1:14" ht="15">
      <c r="A31" s="48">
        <v>29</v>
      </c>
      <c r="B31" s="50">
        <v>218</v>
      </c>
      <c r="C31" s="51" t="s">
        <v>81</v>
      </c>
      <c r="D31" s="52" t="s">
        <v>35</v>
      </c>
      <c r="E31" s="53" t="s">
        <v>48</v>
      </c>
      <c r="F31" s="52">
        <v>1974</v>
      </c>
      <c r="G31" s="54">
        <v>0.022313425928587094</v>
      </c>
      <c r="H31" s="55">
        <v>15.125422742350295</v>
      </c>
      <c r="I31" s="47">
        <v>0.002754743941800876</v>
      </c>
      <c r="J31" s="42" t="s">
        <v>445</v>
      </c>
      <c r="K31" s="40">
        <v>7</v>
      </c>
      <c r="L31" s="46"/>
      <c r="M31" s="30">
        <f>IF(B31="","",COUNTIF($D$3:D31,D31)-IF(D31="M",COUNTIF($Q$3:Q31,"M"))-IF(D31="F",COUNTIF($Q$3:Q31,"F")))</f>
        <v>29</v>
      </c>
      <c r="N31" s="1">
        <f t="shared" si="0"/>
        <v>29</v>
      </c>
    </row>
    <row r="32" spans="1:14" ht="15">
      <c r="A32" s="48">
        <v>30</v>
      </c>
      <c r="B32" s="50">
        <v>416</v>
      </c>
      <c r="C32" s="51" t="s">
        <v>82</v>
      </c>
      <c r="D32" s="52" t="s">
        <v>35</v>
      </c>
      <c r="E32" s="53" t="s">
        <v>83</v>
      </c>
      <c r="F32" s="52">
        <v>1973</v>
      </c>
      <c r="G32" s="54">
        <v>0.02235972222115379</v>
      </c>
      <c r="H32" s="55">
        <v>15.094105224648205</v>
      </c>
      <c r="I32" s="47">
        <v>0.0027604595334757764</v>
      </c>
      <c r="J32" s="42" t="s">
        <v>445</v>
      </c>
      <c r="K32" s="40">
        <v>8</v>
      </c>
      <c r="L32" s="46"/>
      <c r="M32" s="30">
        <f>IF(B32="","",COUNTIF($D$3:D32,D32)-IF(D32="M",COUNTIF($Q$3:Q32,"M"))-IF(D32="F",COUNTIF($Q$3:Q32,"F")))</f>
        <v>30</v>
      </c>
      <c r="N32" s="1">
        <f t="shared" si="0"/>
        <v>30</v>
      </c>
    </row>
    <row r="33" spans="1:14" ht="15">
      <c r="A33" s="48">
        <v>31</v>
      </c>
      <c r="B33" s="50">
        <v>115</v>
      </c>
      <c r="C33" s="51" t="s">
        <v>84</v>
      </c>
      <c r="D33" s="52" t="s">
        <v>35</v>
      </c>
      <c r="E33" s="53" t="s">
        <v>56</v>
      </c>
      <c r="F33" s="52">
        <v>1957</v>
      </c>
      <c r="G33" s="54">
        <v>0.022382870374713093</v>
      </c>
      <c r="H33" s="55">
        <v>15.078495043302778</v>
      </c>
      <c r="I33" s="47">
        <v>0.002763317330211493</v>
      </c>
      <c r="J33" s="42" t="s">
        <v>448</v>
      </c>
      <c r="K33" s="40">
        <v>1</v>
      </c>
      <c r="L33" s="46"/>
      <c r="M33" s="30">
        <f>IF(B33="","",COUNTIF($D$3:D33,D33)-IF(D33="M",COUNTIF($Q$3:Q33,"M"))-IF(D33="F",COUNTIF($Q$3:Q33,"F")))</f>
        <v>31</v>
      </c>
      <c r="N33" s="1">
        <f t="shared" si="0"/>
        <v>31</v>
      </c>
    </row>
    <row r="34" spans="1:14" ht="15">
      <c r="A34" s="48">
        <v>32</v>
      </c>
      <c r="B34" s="50">
        <v>142</v>
      </c>
      <c r="C34" s="51" t="s">
        <v>85</v>
      </c>
      <c r="D34" s="52" t="s">
        <v>35</v>
      </c>
      <c r="E34" s="53" t="s">
        <v>69</v>
      </c>
      <c r="F34" s="52">
        <v>1984</v>
      </c>
      <c r="G34" s="54">
        <v>0.022394444444216788</v>
      </c>
      <c r="H34" s="55">
        <v>15.070702059195625</v>
      </c>
      <c r="I34" s="47">
        <v>0.002764746227681085</v>
      </c>
      <c r="J34" s="42" t="s">
        <v>442</v>
      </c>
      <c r="K34" s="40">
        <v>4</v>
      </c>
      <c r="L34" s="46"/>
      <c r="M34" s="30">
        <f>IF(B34="","",COUNTIF($D$3:D34,D34)-IF(D34="M",COUNTIF($Q$3:Q34,"M"))-IF(D34="F",COUNTIF($Q$3:Q34,"F")))</f>
        <v>32</v>
      </c>
      <c r="N34" s="1">
        <f t="shared" si="0"/>
        <v>32</v>
      </c>
    </row>
    <row r="35" spans="1:14" ht="15">
      <c r="A35" s="48">
        <v>33</v>
      </c>
      <c r="B35" s="50">
        <v>422</v>
      </c>
      <c r="C35" s="51" t="s">
        <v>86</v>
      </c>
      <c r="D35" s="52" t="s">
        <v>35</v>
      </c>
      <c r="E35" s="53" t="s">
        <v>87</v>
      </c>
      <c r="F35" s="52">
        <v>1967</v>
      </c>
      <c r="G35" s="54">
        <v>0.02261435185209848</v>
      </c>
      <c r="H35" s="55">
        <v>14.924150920057519</v>
      </c>
      <c r="I35" s="47">
        <v>0.0027918952903825283</v>
      </c>
      <c r="J35" s="42" t="s">
        <v>446</v>
      </c>
      <c r="K35" s="40">
        <v>5</v>
      </c>
      <c r="L35" s="46"/>
      <c r="M35" s="30">
        <f>IF(B35="","",COUNTIF($D$3:D35,D35)-IF(D35="M",COUNTIF($Q$3:Q35,"M"))-IF(D35="F",COUNTIF($Q$3:Q35,"F")))</f>
        <v>33</v>
      </c>
      <c r="N35" s="1">
        <f t="shared" si="0"/>
        <v>33</v>
      </c>
    </row>
    <row r="36" spans="1:14" ht="15">
      <c r="A36" s="48">
        <v>34</v>
      </c>
      <c r="B36" s="50">
        <v>128</v>
      </c>
      <c r="C36" s="51" t="s">
        <v>88</v>
      </c>
      <c r="D36" s="52" t="s">
        <v>35</v>
      </c>
      <c r="E36" s="53" t="s">
        <v>69</v>
      </c>
      <c r="F36" s="52">
        <v>1986</v>
      </c>
      <c r="G36" s="54">
        <v>0.02264907407516148</v>
      </c>
      <c r="H36" s="55">
        <v>14.90127141091942</v>
      </c>
      <c r="I36" s="47">
        <v>0.002796181984587837</v>
      </c>
      <c r="J36" s="42" t="s">
        <v>443</v>
      </c>
      <c r="K36" s="40">
        <v>3</v>
      </c>
      <c r="L36" s="46"/>
      <c r="M36" s="30">
        <f>IF(B36="","",COUNTIF($D$3:D36,D36)-IF(D36="M",COUNTIF($Q$3:Q36,"M"))-IF(D36="F",COUNTIF($Q$3:Q36,"F")))</f>
        <v>34</v>
      </c>
      <c r="N36" s="1">
        <f t="shared" si="0"/>
        <v>34</v>
      </c>
    </row>
    <row r="37" spans="1:14" ht="15">
      <c r="A37" s="48">
        <v>35</v>
      </c>
      <c r="B37" s="50">
        <v>145</v>
      </c>
      <c r="C37" s="51" t="s">
        <v>89</v>
      </c>
      <c r="D37" s="52" t="s">
        <v>35</v>
      </c>
      <c r="E37" s="53" t="s">
        <v>69</v>
      </c>
      <c r="F37" s="52">
        <v>1959</v>
      </c>
      <c r="G37" s="54">
        <v>0.022660648151941132</v>
      </c>
      <c r="H37" s="55">
        <v>14.893660487424734</v>
      </c>
      <c r="I37" s="47">
        <v>0.0027976108829556954</v>
      </c>
      <c r="J37" s="42" t="s">
        <v>448</v>
      </c>
      <c r="K37" s="40">
        <v>2</v>
      </c>
      <c r="L37" s="46"/>
      <c r="M37" s="30">
        <f>IF(B37="","",COUNTIF($D$3:D37,D37)-IF(D37="M",COUNTIF($Q$3:Q37,"M"))-IF(D37="F",COUNTIF($Q$3:Q37,"F")))</f>
        <v>35</v>
      </c>
      <c r="N37" s="1">
        <f t="shared" si="0"/>
        <v>35</v>
      </c>
    </row>
    <row r="38" spans="1:14" ht="15">
      <c r="A38" s="48">
        <v>36</v>
      </c>
      <c r="B38" s="50">
        <v>392</v>
      </c>
      <c r="C38" s="51" t="s">
        <v>90</v>
      </c>
      <c r="D38" s="52" t="s">
        <v>35</v>
      </c>
      <c r="E38" s="53" t="s">
        <v>91</v>
      </c>
      <c r="F38" s="52">
        <v>1977</v>
      </c>
      <c r="G38" s="54">
        <v>0.022672222221444827</v>
      </c>
      <c r="H38" s="55">
        <v>14.886057339397945</v>
      </c>
      <c r="I38" s="47">
        <v>0.0027990397804252875</v>
      </c>
      <c r="J38" s="42" t="s">
        <v>444</v>
      </c>
      <c r="K38" s="40">
        <v>8</v>
      </c>
      <c r="L38" s="46"/>
      <c r="M38" s="30">
        <f>IF(B38="","",COUNTIF($D$3:D38,D38)-IF(D38="M",COUNTIF($Q$3:Q38,"M"))-IF(D38="F",COUNTIF($Q$3:Q38,"F")))</f>
        <v>36</v>
      </c>
      <c r="N38" s="1">
        <f t="shared" si="0"/>
        <v>36</v>
      </c>
    </row>
    <row r="39" spans="1:14" ht="15">
      <c r="A39" s="48">
        <v>37</v>
      </c>
      <c r="B39" s="50">
        <v>119</v>
      </c>
      <c r="C39" s="51" t="s">
        <v>92</v>
      </c>
      <c r="D39" s="52" t="s">
        <v>35</v>
      </c>
      <c r="E39" s="53" t="s">
        <v>56</v>
      </c>
      <c r="F39" s="52">
        <v>1974</v>
      </c>
      <c r="G39" s="54">
        <v>0.02269537037500413</v>
      </c>
      <c r="H39" s="55">
        <v>14.870874298297878</v>
      </c>
      <c r="I39" s="47">
        <v>0.002801897577161004</v>
      </c>
      <c r="J39" s="42" t="s">
        <v>445</v>
      </c>
      <c r="K39" s="40">
        <v>9</v>
      </c>
      <c r="L39" s="46"/>
      <c r="M39" s="30">
        <f>IF(B39="","",COUNTIF($D$3:D39,D39)-IF(D39="M",COUNTIF($Q$3:Q39,"M"))-IF(D39="F",COUNTIF($Q$3:Q39,"F")))</f>
        <v>37</v>
      </c>
      <c r="N39" s="1">
        <f t="shared" si="0"/>
        <v>37</v>
      </c>
    </row>
    <row r="40" spans="1:14" ht="15">
      <c r="A40" s="48">
        <v>38</v>
      </c>
      <c r="B40" s="50">
        <v>273</v>
      </c>
      <c r="C40" s="51" t="s">
        <v>93</v>
      </c>
      <c r="D40" s="52" t="s">
        <v>35</v>
      </c>
      <c r="E40" s="53" t="s">
        <v>60</v>
      </c>
      <c r="F40" s="52">
        <v>1984</v>
      </c>
      <c r="G40" s="54">
        <v>0.022708333333333334</v>
      </c>
      <c r="H40" s="55">
        <v>14.862385321100916</v>
      </c>
      <c r="I40" s="47">
        <v>0.0028034979423868316</v>
      </c>
      <c r="J40" s="42" t="s">
        <v>442</v>
      </c>
      <c r="K40" s="40">
        <v>5</v>
      </c>
      <c r="L40" s="46"/>
      <c r="M40" s="30">
        <f>IF(B40="","",COUNTIF($D$3:D40,D40)-IF(D40="M",COUNTIF($Q$3:Q40,"M"))-IF(D40="F",COUNTIF($Q$3:Q40,"F")))</f>
        <v>38</v>
      </c>
      <c r="N40" s="1">
        <f t="shared" si="0"/>
        <v>38</v>
      </c>
    </row>
    <row r="41" spans="1:14" ht="15">
      <c r="A41" s="48">
        <v>39</v>
      </c>
      <c r="B41" s="50">
        <v>140</v>
      </c>
      <c r="C41" s="51" t="s">
        <v>94</v>
      </c>
      <c r="D41" s="52" t="s">
        <v>95</v>
      </c>
      <c r="E41" s="53" t="s">
        <v>69</v>
      </c>
      <c r="F41" s="52">
        <v>1974</v>
      </c>
      <c r="G41" s="54">
        <v>0.02271990740740741</v>
      </c>
      <c r="H41" s="55">
        <v>14.85481406011207</v>
      </c>
      <c r="I41" s="47">
        <v>0.002804926840420668</v>
      </c>
      <c r="J41" s="42" t="s">
        <v>449</v>
      </c>
      <c r="K41" s="40">
        <v>1</v>
      </c>
      <c r="L41" s="46"/>
      <c r="M41" s="30">
        <f>IF(B41="","",COUNTIF($D$3:D41,D41)-IF(D41="M",COUNTIF($Q$3:Q41,"M"))-IF(D41="F",COUNTIF($Q$3:Q41,"F")))</f>
        <v>1</v>
      </c>
      <c r="N41" s="1">
        <f t="shared" si="0"/>
        <v>39</v>
      </c>
    </row>
    <row r="42" spans="1:14" ht="15">
      <c r="A42" s="48">
        <v>40</v>
      </c>
      <c r="B42" s="50">
        <v>11</v>
      </c>
      <c r="C42" s="51" t="s">
        <v>96</v>
      </c>
      <c r="D42" s="52" t="s">
        <v>35</v>
      </c>
      <c r="E42" s="53" t="s">
        <v>42</v>
      </c>
      <c r="F42" s="52">
        <v>1976</v>
      </c>
      <c r="G42" s="54">
        <v>0.02273009259806713</v>
      </c>
      <c r="H42" s="55">
        <v>14.848157725001945</v>
      </c>
      <c r="I42" s="47">
        <v>0.0028061842713663124</v>
      </c>
      <c r="J42" s="42" t="s">
        <v>444</v>
      </c>
      <c r="K42" s="40">
        <v>9</v>
      </c>
      <c r="L42" s="46"/>
      <c r="M42" s="30">
        <f>IF(B42="","",COUNTIF($D$3:D42,D42)-IF(D42="M",COUNTIF($Q$3:Q42,"M"))-IF(D42="F",COUNTIF($Q$3:Q42,"F")))</f>
        <v>39</v>
      </c>
      <c r="N42" s="1">
        <f t="shared" si="0"/>
        <v>40</v>
      </c>
    </row>
    <row r="43" spans="1:14" ht="15">
      <c r="A43" s="48">
        <v>41</v>
      </c>
      <c r="B43" s="50">
        <v>12</v>
      </c>
      <c r="C43" s="51" t="s">
        <v>97</v>
      </c>
      <c r="D43" s="52" t="s">
        <v>35</v>
      </c>
      <c r="E43" s="53" t="s">
        <v>42</v>
      </c>
      <c r="F43" s="52">
        <v>1976</v>
      </c>
      <c r="G43" s="54">
        <v>0.022776388890633825</v>
      </c>
      <c r="H43" s="55">
        <v>14.81797670476147</v>
      </c>
      <c r="I43" s="47">
        <v>0.0028118998630412132</v>
      </c>
      <c r="J43" s="42" t="s">
        <v>444</v>
      </c>
      <c r="K43" s="40">
        <v>10</v>
      </c>
      <c r="L43" s="46"/>
      <c r="M43" s="30">
        <f>IF(B43="","",COUNTIF($D$3:D43,D43)-IF(D43="M",COUNTIF($Q$3:Q43,"M"))-IF(D43="F",COUNTIF($Q$3:Q43,"F")))</f>
        <v>40</v>
      </c>
      <c r="N43" s="1">
        <f t="shared" si="0"/>
        <v>41</v>
      </c>
    </row>
    <row r="44" spans="1:14" ht="15">
      <c r="A44" s="85">
        <v>42</v>
      </c>
      <c r="B44" s="86">
        <v>429</v>
      </c>
      <c r="C44" s="87" t="s">
        <v>98</v>
      </c>
      <c r="D44" s="88" t="s">
        <v>95</v>
      </c>
      <c r="E44" s="89" t="s">
        <v>38</v>
      </c>
      <c r="F44" s="88">
        <v>1989</v>
      </c>
      <c r="G44" s="90">
        <v>0.022845833336759824</v>
      </c>
      <c r="H44" s="91">
        <v>14.772934522679437</v>
      </c>
      <c r="I44" s="92">
        <v>0.0028204732514518303</v>
      </c>
      <c r="J44" s="93" t="s">
        <v>449</v>
      </c>
      <c r="K44" s="94">
        <v>2</v>
      </c>
      <c r="L44" s="46"/>
      <c r="M44" s="30">
        <f>IF(B44="","",COUNTIF($D$3:D44,D44)-IF(D44="M",COUNTIF($Q$3:Q44,"M"))-IF(D44="F",COUNTIF($Q$3:Q44,"F")))</f>
        <v>2</v>
      </c>
      <c r="N44" s="1">
        <f t="shared" si="0"/>
        <v>42</v>
      </c>
    </row>
    <row r="45" spans="1:14" ht="15">
      <c r="A45" s="48">
        <v>43</v>
      </c>
      <c r="B45" s="50">
        <v>420</v>
      </c>
      <c r="C45" s="51" t="s">
        <v>99</v>
      </c>
      <c r="D45" s="52" t="s">
        <v>35</v>
      </c>
      <c r="E45" s="53" t="s">
        <v>73</v>
      </c>
      <c r="F45" s="52">
        <v>1967</v>
      </c>
      <c r="G45" s="54">
        <v>0.022961574075452518</v>
      </c>
      <c r="H45" s="55">
        <v>14.698469664621575</v>
      </c>
      <c r="I45" s="47">
        <v>0.002834762231537348</v>
      </c>
      <c r="J45" s="42" t="s">
        <v>446</v>
      </c>
      <c r="K45" s="40">
        <v>6</v>
      </c>
      <c r="L45" s="46"/>
      <c r="M45" s="30">
        <f>IF(B45="","",COUNTIF($D$3:D45,D45)-IF(D45="M",COUNTIF($Q$3:Q45,"M"))-IF(D45="F",COUNTIF($Q$3:Q45,"F")))</f>
        <v>41</v>
      </c>
      <c r="N45" s="1">
        <f t="shared" si="0"/>
        <v>43</v>
      </c>
    </row>
    <row r="46" spans="1:14" ht="15">
      <c r="A46" s="48">
        <v>44</v>
      </c>
      <c r="B46" s="50">
        <v>371</v>
      </c>
      <c r="C46" s="51" t="s">
        <v>100</v>
      </c>
      <c r="D46" s="52" t="s">
        <v>35</v>
      </c>
      <c r="E46" s="53" t="s">
        <v>67</v>
      </c>
      <c r="F46" s="52">
        <v>1959</v>
      </c>
      <c r="G46" s="54">
        <v>0.022984722221735865</v>
      </c>
      <c r="H46" s="55">
        <v>14.683666687119576</v>
      </c>
      <c r="I46" s="47">
        <v>0.002837620027374798</v>
      </c>
      <c r="J46" s="42" t="s">
        <v>448</v>
      </c>
      <c r="K46" s="40">
        <v>3</v>
      </c>
      <c r="L46" s="46"/>
      <c r="M46" s="30">
        <f>IF(B46="","",COUNTIF($D$3:D46,D46)-IF(D46="M",COUNTIF($Q$3:Q46,"M"))-IF(D46="F",COUNTIF($Q$3:Q46,"F")))</f>
        <v>42</v>
      </c>
      <c r="N46" s="1">
        <f t="shared" si="0"/>
        <v>44</v>
      </c>
    </row>
    <row r="47" spans="1:14" ht="15">
      <c r="A47" s="48">
        <v>45</v>
      </c>
      <c r="B47" s="50">
        <v>383</v>
      </c>
      <c r="C47" s="51" t="s">
        <v>101</v>
      </c>
      <c r="D47" s="52" t="s">
        <v>35</v>
      </c>
      <c r="E47" s="53" t="s">
        <v>42</v>
      </c>
      <c r="F47" s="52">
        <v>1991</v>
      </c>
      <c r="G47" s="54">
        <v>0.02318148148333421</v>
      </c>
      <c r="H47" s="55">
        <v>14.559034988451357</v>
      </c>
      <c r="I47" s="47">
        <v>0.0028619112942387913</v>
      </c>
      <c r="J47" s="42" t="s">
        <v>450</v>
      </c>
      <c r="K47" s="40">
        <v>1</v>
      </c>
      <c r="L47" s="46"/>
      <c r="M47" s="30">
        <f>IF(B47="","",COUNTIF($D$3:D47,D47)-IF(D47="M",COUNTIF($Q$3:Q47,"M"))-IF(D47="F",COUNTIF($Q$3:Q47,"F")))</f>
        <v>43</v>
      </c>
      <c r="N47" s="1">
        <f t="shared" si="0"/>
        <v>45</v>
      </c>
    </row>
    <row r="48" spans="1:14" ht="15">
      <c r="A48" s="48">
        <v>46</v>
      </c>
      <c r="B48" s="50">
        <v>417</v>
      </c>
      <c r="C48" s="51" t="s">
        <v>102</v>
      </c>
      <c r="D48" s="52" t="s">
        <v>35</v>
      </c>
      <c r="E48" s="53" t="s">
        <v>103</v>
      </c>
      <c r="F48" s="52">
        <v>1976</v>
      </c>
      <c r="G48" s="54">
        <v>0.02321620370639721</v>
      </c>
      <c r="H48" s="55">
        <v>14.537260452577874</v>
      </c>
      <c r="I48" s="47">
        <v>0.0028661979884441</v>
      </c>
      <c r="J48" s="42" t="s">
        <v>444</v>
      </c>
      <c r="K48" s="40">
        <v>11</v>
      </c>
      <c r="L48" s="46"/>
      <c r="M48" s="30">
        <f>IF(B48="","",COUNTIF($D$3:D48,D48)-IF(D48="M",COUNTIF($Q$3:Q48,"M"))-IF(D48="F",COUNTIF($Q$3:Q48,"F")))</f>
        <v>44</v>
      </c>
      <c r="N48" s="1">
        <f t="shared" si="0"/>
        <v>46</v>
      </c>
    </row>
    <row r="49" spans="1:14" ht="15">
      <c r="A49" s="48">
        <v>47</v>
      </c>
      <c r="B49" s="50">
        <v>285</v>
      </c>
      <c r="C49" s="51" t="s">
        <v>104</v>
      </c>
      <c r="D49" s="52" t="s">
        <v>35</v>
      </c>
      <c r="E49" s="53" t="s">
        <v>60</v>
      </c>
      <c r="F49" s="52">
        <v>1963</v>
      </c>
      <c r="G49" s="54">
        <v>0.023343518521869555</v>
      </c>
      <c r="H49" s="55">
        <v>14.457974691510644</v>
      </c>
      <c r="I49" s="47">
        <v>0.002881915866897476</v>
      </c>
      <c r="J49" s="42" t="s">
        <v>447</v>
      </c>
      <c r="K49" s="40">
        <v>4</v>
      </c>
      <c r="L49" s="46"/>
      <c r="M49" s="30">
        <f>IF(B49="","",COUNTIF($D$3:D49,D49)-IF(D49="M",COUNTIF($Q$3:Q49,"M"))-IF(D49="F",COUNTIF($Q$3:Q49,"F")))</f>
        <v>45</v>
      </c>
      <c r="N49" s="1">
        <f t="shared" si="0"/>
        <v>47</v>
      </c>
    </row>
    <row r="50" spans="1:14" ht="15">
      <c r="A50" s="48">
        <v>48</v>
      </c>
      <c r="B50" s="50">
        <v>47</v>
      </c>
      <c r="C50" s="51" t="s">
        <v>105</v>
      </c>
      <c r="D50" s="52" t="s">
        <v>35</v>
      </c>
      <c r="E50" s="53" t="s">
        <v>54</v>
      </c>
      <c r="F50" s="52">
        <v>1962</v>
      </c>
      <c r="G50" s="54">
        <v>0.02338981481443625</v>
      </c>
      <c r="H50" s="55">
        <v>14.42935750785398</v>
      </c>
      <c r="I50" s="47">
        <v>0.0028876314585723766</v>
      </c>
      <c r="J50" s="42" t="s">
        <v>447</v>
      </c>
      <c r="K50" s="40">
        <v>5</v>
      </c>
      <c r="L50" s="46"/>
      <c r="M50" s="30">
        <f>IF(B50="","",COUNTIF($D$3:D50,D50)-IF(D50="M",COUNTIF($Q$3:Q50,"M"))-IF(D50="F",COUNTIF($Q$3:Q50,"F")))</f>
        <v>46</v>
      </c>
      <c r="N50" s="1">
        <f t="shared" si="0"/>
        <v>48</v>
      </c>
    </row>
    <row r="51" spans="1:14" ht="15">
      <c r="A51" s="48">
        <v>49</v>
      </c>
      <c r="B51" s="50">
        <v>424</v>
      </c>
      <c r="C51" s="51" t="s">
        <v>106</v>
      </c>
      <c r="D51" s="52" t="s">
        <v>35</v>
      </c>
      <c r="E51" s="53" t="s">
        <v>87</v>
      </c>
      <c r="F51" s="52">
        <v>1970</v>
      </c>
      <c r="G51" s="54">
        <v>0.023586574076034594</v>
      </c>
      <c r="H51" s="55">
        <v>14.30898777041642</v>
      </c>
      <c r="I51" s="47">
        <v>0.0029119227254363698</v>
      </c>
      <c r="J51" s="42" t="s">
        <v>445</v>
      </c>
      <c r="K51" s="40">
        <v>10</v>
      </c>
      <c r="L51" s="46"/>
      <c r="M51" s="30">
        <f>IF(B51="","",COUNTIF($D$3:D51,D51)-IF(D51="M",COUNTIF($Q$3:Q51,"M"))-IF(D51="F",COUNTIF($Q$3:Q51,"F")))</f>
        <v>47</v>
      </c>
      <c r="N51" s="1">
        <f t="shared" si="0"/>
        <v>49</v>
      </c>
    </row>
    <row r="52" spans="1:14" ht="15">
      <c r="A52" s="48">
        <v>50</v>
      </c>
      <c r="B52" s="50">
        <v>221</v>
      </c>
      <c r="C52" s="51" t="s">
        <v>107</v>
      </c>
      <c r="D52" s="52" t="s">
        <v>35</v>
      </c>
      <c r="E52" s="53" t="s">
        <v>48</v>
      </c>
      <c r="F52" s="52">
        <v>1975</v>
      </c>
      <c r="G52" s="54">
        <v>0.023598148152814247</v>
      </c>
      <c r="H52" s="55">
        <v>14.301969706031814</v>
      </c>
      <c r="I52" s="47">
        <v>0.002913351623804228</v>
      </c>
      <c r="J52" s="42" t="s">
        <v>444</v>
      </c>
      <c r="K52" s="40">
        <v>12</v>
      </c>
      <c r="L52" s="46"/>
      <c r="M52" s="30">
        <f>IF(B52="","",COUNTIF($D$3:D52,D52)-IF(D52="M",COUNTIF($Q$3:Q52,"M"))-IF(D52="F",COUNTIF($Q$3:Q52,"F")))</f>
        <v>48</v>
      </c>
      <c r="N52" s="1">
        <f t="shared" si="0"/>
        <v>50</v>
      </c>
    </row>
    <row r="53" spans="1:14" ht="15">
      <c r="A53" s="48">
        <v>51</v>
      </c>
      <c r="B53" s="50">
        <v>45</v>
      </c>
      <c r="C53" s="51" t="s">
        <v>108</v>
      </c>
      <c r="D53" s="52" t="s">
        <v>35</v>
      </c>
      <c r="E53" s="53" t="s">
        <v>54</v>
      </c>
      <c r="F53" s="52">
        <v>1981</v>
      </c>
      <c r="G53" s="54">
        <v>0.023621296299097594</v>
      </c>
      <c r="H53" s="55">
        <v>14.287954214134027</v>
      </c>
      <c r="I53" s="47">
        <v>0.0029162094196416785</v>
      </c>
      <c r="J53" s="42" t="s">
        <v>442</v>
      </c>
      <c r="K53" s="40">
        <v>6</v>
      </c>
      <c r="L53" s="46"/>
      <c r="M53" s="30">
        <f>IF(B53="","",COUNTIF($D$3:D53,D53)-IF(D53="M",COUNTIF($Q$3:Q53,"M"))-IF(D53="F",COUNTIF($Q$3:Q53,"F")))</f>
        <v>49</v>
      </c>
      <c r="N53" s="1">
        <f t="shared" si="0"/>
        <v>51</v>
      </c>
    </row>
    <row r="54" spans="1:14" ht="15">
      <c r="A54" s="48">
        <v>52</v>
      </c>
      <c r="B54" s="50">
        <v>53</v>
      </c>
      <c r="C54" s="51" t="s">
        <v>109</v>
      </c>
      <c r="D54" s="52" t="s">
        <v>35</v>
      </c>
      <c r="E54" s="53" t="s">
        <v>54</v>
      </c>
      <c r="F54" s="52">
        <v>1980</v>
      </c>
      <c r="G54" s="54">
        <v>0.023656018522160593</v>
      </c>
      <c r="H54" s="55">
        <v>14.266982403815554</v>
      </c>
      <c r="I54" s="47">
        <v>0.002920496113846987</v>
      </c>
      <c r="J54" s="42" t="s">
        <v>442</v>
      </c>
      <c r="K54" s="40">
        <v>7</v>
      </c>
      <c r="L54" s="46"/>
      <c r="M54" s="30">
        <f>IF(B54="","",COUNTIF($D$3:D54,D54)-IF(D54="M",COUNTIF($Q$3:Q54,"M"))-IF(D54="F",COUNTIF($Q$3:Q54,"F")))</f>
        <v>50</v>
      </c>
      <c r="N54" s="1">
        <f t="shared" si="0"/>
        <v>52</v>
      </c>
    </row>
    <row r="55" spans="1:14" ht="15">
      <c r="A55" s="48">
        <v>53</v>
      </c>
      <c r="B55" s="50">
        <v>198</v>
      </c>
      <c r="C55" s="51" t="s">
        <v>110</v>
      </c>
      <c r="D55" s="52" t="s">
        <v>35</v>
      </c>
      <c r="E55" s="53" t="s">
        <v>111</v>
      </c>
      <c r="F55" s="52">
        <v>1960</v>
      </c>
      <c r="G55" s="54">
        <v>0.02367916666844394</v>
      </c>
      <c r="H55" s="55">
        <v>14.253035367573538</v>
      </c>
      <c r="I55" s="47">
        <v>0.002923353909684437</v>
      </c>
      <c r="J55" s="42" t="s">
        <v>447</v>
      </c>
      <c r="K55" s="40">
        <v>6</v>
      </c>
      <c r="L55" s="46"/>
      <c r="M55" s="30">
        <f>IF(B55="","",COUNTIF($D$3:D55,D55)-IF(D55="M",COUNTIF($Q$3:Q55,"M"))-IF(D55="F",COUNTIF($Q$3:Q55,"F")))</f>
        <v>51</v>
      </c>
      <c r="N55" s="1">
        <f t="shared" si="0"/>
        <v>53</v>
      </c>
    </row>
    <row r="56" spans="1:14" ht="15">
      <c r="A56" s="48">
        <v>54</v>
      </c>
      <c r="B56" s="50">
        <v>36</v>
      </c>
      <c r="C56" s="51" t="s">
        <v>112</v>
      </c>
      <c r="D56" s="52" t="s">
        <v>95</v>
      </c>
      <c r="E56" s="53" t="s">
        <v>54</v>
      </c>
      <c r="F56" s="52">
        <v>1987</v>
      </c>
      <c r="G56" s="54">
        <v>0.023725462968286593</v>
      </c>
      <c r="H56" s="55">
        <v>14.225222936687485</v>
      </c>
      <c r="I56" s="47">
        <v>0.0029290695022576043</v>
      </c>
      <c r="J56" s="42" t="s">
        <v>449</v>
      </c>
      <c r="K56" s="40">
        <v>3</v>
      </c>
      <c r="L56" s="46"/>
      <c r="M56" s="30">
        <f>IF(B56="","",COUNTIF($D$3:D56,D56)-IF(D56="M",COUNTIF($Q$3:Q56,"M"))-IF(D56="F",COUNTIF($Q$3:Q56,"F")))</f>
        <v>3</v>
      </c>
      <c r="N56" s="1">
        <f t="shared" si="0"/>
        <v>54</v>
      </c>
    </row>
    <row r="57" spans="1:14" ht="15">
      <c r="A57" s="48">
        <v>55</v>
      </c>
      <c r="B57" s="50">
        <v>309</v>
      </c>
      <c r="C57" s="51" t="s">
        <v>113</v>
      </c>
      <c r="D57" s="52" t="s">
        <v>35</v>
      </c>
      <c r="E57" s="53" t="s">
        <v>73</v>
      </c>
      <c r="F57" s="52">
        <v>1973</v>
      </c>
      <c r="G57" s="54">
        <v>0.023771759260853287</v>
      </c>
      <c r="H57" s="55">
        <v>14.197518841434096</v>
      </c>
      <c r="I57" s="47">
        <v>0.0029347850939325047</v>
      </c>
      <c r="J57" s="42" t="s">
        <v>445</v>
      </c>
      <c r="K57" s="40">
        <v>11</v>
      </c>
      <c r="L57" s="46"/>
      <c r="M57" s="30">
        <f>IF(B57="","",COUNTIF($D$3:D57,D57)-IF(D57="M",COUNTIF($Q$3:Q57,"M"))-IF(D57="F",COUNTIF($Q$3:Q57,"F")))</f>
        <v>52</v>
      </c>
      <c r="N57" s="1">
        <f t="shared" si="0"/>
        <v>55</v>
      </c>
    </row>
    <row r="58" spans="1:14" ht="15">
      <c r="A58" s="48">
        <v>56</v>
      </c>
      <c r="B58" s="50">
        <v>120</v>
      </c>
      <c r="C58" s="51" t="s">
        <v>114</v>
      </c>
      <c r="D58" s="52" t="s">
        <v>35</v>
      </c>
      <c r="E58" s="53" t="s">
        <v>56</v>
      </c>
      <c r="F58" s="52">
        <v>1961</v>
      </c>
      <c r="G58" s="54">
        <v>0.023899074076325633</v>
      </c>
      <c r="H58" s="55">
        <v>14.12188601625896</v>
      </c>
      <c r="I58" s="47">
        <v>0.002950502972385881</v>
      </c>
      <c r="J58" s="42" t="s">
        <v>447</v>
      </c>
      <c r="K58" s="40">
        <v>7</v>
      </c>
      <c r="L58" s="46"/>
      <c r="M58" s="30">
        <f>IF(B58="","",COUNTIF($D$3:D58,D58)-IF(D58="M",COUNTIF($Q$3:Q58,"M"))-IF(D58="F",COUNTIF($Q$3:Q58,"F")))</f>
        <v>53</v>
      </c>
      <c r="N58" s="1">
        <f t="shared" si="0"/>
        <v>56</v>
      </c>
    </row>
    <row r="59" spans="1:14" ht="15">
      <c r="A59" s="48">
        <v>57</v>
      </c>
      <c r="B59" s="50">
        <v>316</v>
      </c>
      <c r="C59" s="51" t="s">
        <v>115</v>
      </c>
      <c r="D59" s="52" t="s">
        <v>35</v>
      </c>
      <c r="E59" s="53" t="s">
        <v>116</v>
      </c>
      <c r="F59" s="52">
        <v>1990</v>
      </c>
      <c r="G59" s="54">
        <v>0.023933796299388632</v>
      </c>
      <c r="H59" s="55">
        <v>14.101398531942095</v>
      </c>
      <c r="I59" s="47">
        <v>0.002954789666591189</v>
      </c>
      <c r="J59" s="42" t="s">
        <v>450</v>
      </c>
      <c r="K59" s="40">
        <v>2</v>
      </c>
      <c r="L59" s="46"/>
      <c r="M59" s="30">
        <f>IF(B59="","",COUNTIF($D$3:D59,D59)-IF(D59="M",COUNTIF($Q$3:Q59,"M"))-IF(D59="F",COUNTIF($Q$3:Q59,"F")))</f>
        <v>54</v>
      </c>
      <c r="N59" s="1">
        <f t="shared" si="0"/>
        <v>57</v>
      </c>
    </row>
    <row r="60" spans="1:14" ht="15">
      <c r="A60" s="48">
        <v>58</v>
      </c>
      <c r="B60" s="50">
        <v>4</v>
      </c>
      <c r="C60" s="51" t="s">
        <v>117</v>
      </c>
      <c r="D60" s="52" t="s">
        <v>35</v>
      </c>
      <c r="E60" s="53" t="s">
        <v>42</v>
      </c>
      <c r="F60" s="52">
        <v>1982</v>
      </c>
      <c r="G60" s="54">
        <v>0.023945370376168285</v>
      </c>
      <c r="H60" s="55">
        <v>14.094582572667077</v>
      </c>
      <c r="I60" s="47">
        <v>0.0029562185649590475</v>
      </c>
      <c r="J60" s="42" t="s">
        <v>442</v>
      </c>
      <c r="K60" s="40">
        <v>8</v>
      </c>
      <c r="L60" s="46"/>
      <c r="M60" s="30">
        <f>IF(B60="","",COUNTIF($D$3:D60,D60)-IF(D60="M",COUNTIF($Q$3:Q60,"M"))-IF(D60="F",COUNTIF($Q$3:Q60,"F")))</f>
        <v>55</v>
      </c>
      <c r="N60" s="1">
        <f t="shared" si="0"/>
        <v>58</v>
      </c>
    </row>
    <row r="61" spans="1:14" ht="15">
      <c r="A61" s="48">
        <v>59</v>
      </c>
      <c r="B61" s="50">
        <v>35</v>
      </c>
      <c r="C61" s="51" t="s">
        <v>118</v>
      </c>
      <c r="D61" s="52" t="s">
        <v>35</v>
      </c>
      <c r="E61" s="53" t="s">
        <v>54</v>
      </c>
      <c r="F61" s="52">
        <v>1967</v>
      </c>
      <c r="G61" s="54">
        <v>0.02395694444567198</v>
      </c>
      <c r="H61" s="55">
        <v>14.087773203521877</v>
      </c>
      <c r="I61" s="47">
        <v>0.0029576474624286395</v>
      </c>
      <c r="J61" s="42" t="s">
        <v>446</v>
      </c>
      <c r="K61" s="40">
        <v>7</v>
      </c>
      <c r="L61" s="46"/>
      <c r="M61" s="30">
        <f>IF(B61="","",COUNTIF($D$3:D61,D61)-IF(D61="M",COUNTIF($Q$3:Q61,"M"))-IF(D61="F",COUNTIF($Q$3:Q61,"F")))</f>
        <v>56</v>
      </c>
      <c r="N61" s="1">
        <f t="shared" si="0"/>
        <v>59</v>
      </c>
    </row>
    <row r="62" spans="1:14" ht="15">
      <c r="A62" s="48">
        <v>60</v>
      </c>
      <c r="B62" s="50">
        <v>243</v>
      </c>
      <c r="C62" s="51" t="s">
        <v>119</v>
      </c>
      <c r="D62" s="52" t="s">
        <v>35</v>
      </c>
      <c r="E62" s="53" t="s">
        <v>50</v>
      </c>
      <c r="F62" s="52">
        <v>1969</v>
      </c>
      <c r="G62" s="54">
        <v>0.02396851852245163</v>
      </c>
      <c r="H62" s="55">
        <v>14.080970406404518</v>
      </c>
      <c r="I62" s="47">
        <v>0.002959076360796498</v>
      </c>
      <c r="J62" s="42" t="s">
        <v>446</v>
      </c>
      <c r="K62" s="40">
        <v>8</v>
      </c>
      <c r="L62" s="46"/>
      <c r="M62" s="30">
        <f>IF(B62="","",COUNTIF($D$3:D62,D62)-IF(D62="M",COUNTIF($Q$3:Q62,"M"))-IF(D62="F",COUNTIF($Q$3:Q62,"F")))</f>
        <v>57</v>
      </c>
      <c r="N62" s="1">
        <f t="shared" si="0"/>
        <v>60</v>
      </c>
    </row>
    <row r="63" spans="1:14" ht="15">
      <c r="A63" s="48">
        <v>61</v>
      </c>
      <c r="B63" s="50">
        <v>39</v>
      </c>
      <c r="C63" s="51" t="s">
        <v>120</v>
      </c>
      <c r="D63" s="52" t="s">
        <v>35</v>
      </c>
      <c r="E63" s="53" t="s">
        <v>54</v>
      </c>
      <c r="F63" s="52">
        <v>1967</v>
      </c>
      <c r="G63" s="54">
        <v>0.024014814815018326</v>
      </c>
      <c r="H63" s="55">
        <v>14.053824799387378</v>
      </c>
      <c r="I63" s="47">
        <v>0.0029647919524713982</v>
      </c>
      <c r="J63" s="42" t="s">
        <v>446</v>
      </c>
      <c r="K63" s="40">
        <v>9</v>
      </c>
      <c r="L63" s="46"/>
      <c r="M63" s="30">
        <f>IF(B63="","",COUNTIF($D$3:D63,D63)-IF(D63="M",COUNTIF($Q$3:Q63,"M"))-IF(D63="F",COUNTIF($Q$3:Q63,"F")))</f>
        <v>58</v>
      </c>
      <c r="N63" s="1">
        <f t="shared" si="0"/>
        <v>61</v>
      </c>
    </row>
    <row r="64" spans="1:14" ht="15">
      <c r="A64" s="48">
        <v>62</v>
      </c>
      <c r="B64" s="50">
        <v>7</v>
      </c>
      <c r="C64" s="51" t="s">
        <v>121</v>
      </c>
      <c r="D64" s="52" t="s">
        <v>35</v>
      </c>
      <c r="E64" s="53" t="s">
        <v>42</v>
      </c>
      <c r="F64" s="52">
        <v>1980</v>
      </c>
      <c r="G64" s="54">
        <v>0.02402638889179798</v>
      </c>
      <c r="H64" s="55">
        <v>14.047054741347928</v>
      </c>
      <c r="I64" s="47">
        <v>0.0029662208508392566</v>
      </c>
      <c r="J64" s="42" t="s">
        <v>442</v>
      </c>
      <c r="K64" s="40">
        <v>9</v>
      </c>
      <c r="L64" s="46"/>
      <c r="M64" s="30">
        <f>IF(B64="","",COUNTIF($D$3:D64,D64)-IF(D64="M",COUNTIF($Q$3:Q64,"M"))-IF(D64="F",COUNTIF($Q$3:Q64,"F")))</f>
        <v>59</v>
      </c>
      <c r="N64" s="1">
        <f t="shared" si="0"/>
        <v>62</v>
      </c>
    </row>
    <row r="65" spans="1:14" ht="15">
      <c r="A65" s="48">
        <v>63</v>
      </c>
      <c r="B65" s="50">
        <v>27</v>
      </c>
      <c r="C65" s="51" t="s">
        <v>122</v>
      </c>
      <c r="D65" s="52" t="s">
        <v>35</v>
      </c>
      <c r="E65" s="53" t="s">
        <v>42</v>
      </c>
      <c r="F65" s="52">
        <v>1975</v>
      </c>
      <c r="G65" s="54">
        <v>0.024107407407427672</v>
      </c>
      <c r="H65" s="55">
        <v>13.999846366557597</v>
      </c>
      <c r="I65" s="47">
        <v>0.0029762231367194657</v>
      </c>
      <c r="J65" s="42" t="s">
        <v>444</v>
      </c>
      <c r="K65" s="40">
        <v>13</v>
      </c>
      <c r="L65" s="46"/>
      <c r="M65" s="30">
        <f>IF(B65="","",COUNTIF($D$3:D65,D65)-IF(D65="M",COUNTIF($Q$3:Q65,"M"))-IF(D65="F",COUNTIF($Q$3:Q65,"F")))</f>
        <v>60</v>
      </c>
      <c r="N65" s="1">
        <f t="shared" si="0"/>
        <v>63</v>
      </c>
    </row>
    <row r="66" spans="1:14" ht="15">
      <c r="A66" s="48">
        <v>64</v>
      </c>
      <c r="B66" s="50">
        <v>397</v>
      </c>
      <c r="C66" s="51" t="s">
        <v>123</v>
      </c>
      <c r="D66" s="52" t="s">
        <v>35</v>
      </c>
      <c r="E66" s="53" t="s">
        <v>124</v>
      </c>
      <c r="F66" s="52">
        <v>1966</v>
      </c>
      <c r="G66" s="54">
        <v>0.02417685185355367</v>
      </c>
      <c r="H66" s="55">
        <v>13.959633869799802</v>
      </c>
      <c r="I66" s="47">
        <v>0.002984796525130083</v>
      </c>
      <c r="J66" s="42" t="s">
        <v>446</v>
      </c>
      <c r="K66" s="40">
        <v>10</v>
      </c>
      <c r="L66" s="46"/>
      <c r="M66" s="30">
        <f>IF(B66="","",COUNTIF($D$3:D66,D66)-IF(D66="M",COUNTIF($Q$3:Q66,"M"))-IF(D66="F",COUNTIF($Q$3:Q66,"F")))</f>
        <v>61</v>
      </c>
      <c r="N66" s="1">
        <f t="shared" si="0"/>
        <v>64</v>
      </c>
    </row>
    <row r="67" spans="1:14" ht="15">
      <c r="A67" s="48">
        <v>65</v>
      </c>
      <c r="B67" s="50">
        <v>166</v>
      </c>
      <c r="C67" s="51" t="s">
        <v>125</v>
      </c>
      <c r="D67" s="52" t="s">
        <v>35</v>
      </c>
      <c r="E67" s="53" t="s">
        <v>126</v>
      </c>
      <c r="F67" s="52">
        <v>1971</v>
      </c>
      <c r="G67" s="54">
        <v>0.024188425930333324</v>
      </c>
      <c r="H67" s="55">
        <v>13.952954234064505</v>
      </c>
      <c r="I67" s="47">
        <v>0.0029862254234979415</v>
      </c>
      <c r="J67" s="42" t="s">
        <v>445</v>
      </c>
      <c r="K67" s="40">
        <v>12</v>
      </c>
      <c r="L67" s="46"/>
      <c r="M67" s="30">
        <f>IF(B67="","",COUNTIF($D$3:D67,D67)-IF(D67="M",COUNTIF($Q$3:Q67,"M"))-IF(D67="F",COUNTIF($Q$3:Q67,"F")))</f>
        <v>62</v>
      </c>
      <c r="N67" s="1">
        <f t="shared" si="0"/>
        <v>65</v>
      </c>
    </row>
    <row r="68" spans="1:14" ht="15">
      <c r="A68" s="48">
        <v>66</v>
      </c>
      <c r="B68" s="50">
        <v>288</v>
      </c>
      <c r="C68" s="51" t="s">
        <v>127</v>
      </c>
      <c r="D68" s="52" t="s">
        <v>35</v>
      </c>
      <c r="E68" s="53" t="s">
        <v>60</v>
      </c>
      <c r="F68" s="52">
        <v>1959</v>
      </c>
      <c r="G68" s="54">
        <v>0.024234722222900018</v>
      </c>
      <c r="H68" s="55">
        <v>13.926299501014602</v>
      </c>
      <c r="I68" s="47">
        <v>0.002991941015172842</v>
      </c>
      <c r="J68" s="42" t="s">
        <v>448</v>
      </c>
      <c r="K68" s="40">
        <v>4</v>
      </c>
      <c r="L68" s="46"/>
      <c r="M68" s="30">
        <f>IF(B68="","",COUNTIF($D$3:D68,D68)-IF(D68="M",COUNTIF($Q$3:Q68,"M"))-IF(D68="F",COUNTIF($Q$3:Q68,"F")))</f>
        <v>63</v>
      </c>
      <c r="N68" s="1">
        <f aca="true" t="shared" si="1" ref="N68:N131">A68</f>
        <v>66</v>
      </c>
    </row>
    <row r="69" spans="1:14" ht="15">
      <c r="A69" s="48">
        <v>67</v>
      </c>
      <c r="B69" s="50">
        <v>346</v>
      </c>
      <c r="C69" s="51" t="s">
        <v>128</v>
      </c>
      <c r="D69" s="52" t="s">
        <v>35</v>
      </c>
      <c r="E69" s="53" t="s">
        <v>67</v>
      </c>
      <c r="F69" s="52">
        <v>1963</v>
      </c>
      <c r="G69" s="54">
        <v>0.024257870376459323</v>
      </c>
      <c r="H69" s="55">
        <v>13.913010283356186</v>
      </c>
      <c r="I69" s="47">
        <v>0.0029947988119085585</v>
      </c>
      <c r="J69" s="42" t="s">
        <v>447</v>
      </c>
      <c r="K69" s="40">
        <v>8</v>
      </c>
      <c r="L69" s="46"/>
      <c r="M69" s="30">
        <f>IF(B69="","",COUNTIF($D$3:D69,D69)-IF(D69="M",COUNTIF($Q$3:Q69,"M"))-IF(D69="F",COUNTIF($Q$3:Q69,"F")))</f>
        <v>64</v>
      </c>
      <c r="N69" s="1">
        <f t="shared" si="1"/>
        <v>67</v>
      </c>
    </row>
    <row r="70" spans="1:14" ht="15">
      <c r="A70" s="48">
        <v>68</v>
      </c>
      <c r="B70" s="50">
        <v>129</v>
      </c>
      <c r="C70" s="51" t="s">
        <v>129</v>
      </c>
      <c r="D70" s="52" t="s">
        <v>35</v>
      </c>
      <c r="E70" s="53" t="s">
        <v>69</v>
      </c>
      <c r="F70" s="52">
        <v>1964</v>
      </c>
      <c r="G70" s="54">
        <v>0.024304166669026017</v>
      </c>
      <c r="H70" s="55">
        <v>13.886507799097693</v>
      </c>
      <c r="I70" s="47">
        <v>0.003000514403583459</v>
      </c>
      <c r="J70" s="42" t="s">
        <v>447</v>
      </c>
      <c r="K70" s="40">
        <v>9</v>
      </c>
      <c r="L70" s="46"/>
      <c r="M70" s="30">
        <f>IF(B70="","",COUNTIF($D$3:D70,D70)-IF(D70="M",COUNTIF($Q$3:Q70,"M"))-IF(D70="F",COUNTIF($Q$3:Q70,"F")))</f>
        <v>65</v>
      </c>
      <c r="N70" s="1">
        <f t="shared" si="1"/>
        <v>68</v>
      </c>
    </row>
    <row r="71" spans="1:14" ht="15">
      <c r="A71" s="48">
        <v>69</v>
      </c>
      <c r="B71" s="50">
        <v>278</v>
      </c>
      <c r="C71" s="51" t="s">
        <v>130</v>
      </c>
      <c r="D71" s="52" t="s">
        <v>35</v>
      </c>
      <c r="E71" s="53" t="s">
        <v>60</v>
      </c>
      <c r="F71" s="52">
        <v>1972</v>
      </c>
      <c r="G71" s="54">
        <v>0.02431574074580567</v>
      </c>
      <c r="H71" s="55">
        <v>13.879897944635589</v>
      </c>
      <c r="I71" s="47">
        <v>0.0030019433019513172</v>
      </c>
      <c r="J71" s="42" t="s">
        <v>445</v>
      </c>
      <c r="K71" s="40">
        <v>13</v>
      </c>
      <c r="L71" s="46"/>
      <c r="M71" s="30">
        <f>IF(B71="","",COUNTIF($D$3:D71,D71)-IF(D71="M",COUNTIF($Q$3:Q71,"M"))-IF(D71="F",COUNTIF($Q$3:Q71,"F")))</f>
        <v>66</v>
      </c>
      <c r="N71" s="1">
        <f t="shared" si="1"/>
        <v>69</v>
      </c>
    </row>
    <row r="72" spans="1:14" ht="15">
      <c r="A72" s="48">
        <v>70</v>
      </c>
      <c r="B72" s="50">
        <v>430</v>
      </c>
      <c r="C72" s="51" t="s">
        <v>131</v>
      </c>
      <c r="D72" s="52" t="s">
        <v>35</v>
      </c>
      <c r="E72" s="53" t="s">
        <v>132</v>
      </c>
      <c r="F72" s="52">
        <v>1959</v>
      </c>
      <c r="G72" s="54">
        <v>0.024396759261435363</v>
      </c>
      <c r="H72" s="55">
        <v>13.833804579672007</v>
      </c>
      <c r="I72" s="47">
        <v>0.0030119455878315263</v>
      </c>
      <c r="J72" s="42" t="s">
        <v>448</v>
      </c>
      <c r="K72" s="40">
        <v>5</v>
      </c>
      <c r="L72" s="46"/>
      <c r="M72" s="30">
        <f>IF(B72="","",COUNTIF($D$3:D72,D72)-IF(D72="M",COUNTIF($Q$3:Q72,"M"))-IF(D72="F",COUNTIF($Q$3:Q72,"F")))</f>
        <v>67</v>
      </c>
      <c r="N72" s="1">
        <f t="shared" si="1"/>
        <v>70</v>
      </c>
    </row>
    <row r="73" spans="1:14" ht="15">
      <c r="A73" s="48">
        <v>71</v>
      </c>
      <c r="B73" s="50">
        <v>13</v>
      </c>
      <c r="C73" s="51" t="s">
        <v>133</v>
      </c>
      <c r="D73" s="52" t="s">
        <v>35</v>
      </c>
      <c r="E73" s="53" t="s">
        <v>42</v>
      </c>
      <c r="F73" s="52">
        <v>1973</v>
      </c>
      <c r="G73" s="54">
        <v>0.024408333338215016</v>
      </c>
      <c r="H73" s="55">
        <v>13.827244790679403</v>
      </c>
      <c r="I73" s="47">
        <v>0.0030133744861993847</v>
      </c>
      <c r="J73" s="42" t="s">
        <v>445</v>
      </c>
      <c r="K73" s="40">
        <v>14</v>
      </c>
      <c r="L73" s="46"/>
      <c r="M73" s="30">
        <f>IF(B73="","",COUNTIF($D$3:D73,D73)-IF(D73="M",COUNTIF($Q$3:Q73,"M"))-IF(D73="F",COUNTIF($Q$3:Q73,"F")))</f>
        <v>68</v>
      </c>
      <c r="N73" s="1">
        <f t="shared" si="1"/>
        <v>71</v>
      </c>
    </row>
    <row r="74" spans="1:14" ht="15">
      <c r="A74" s="48">
        <v>72</v>
      </c>
      <c r="B74" s="50">
        <v>413</v>
      </c>
      <c r="C74" s="51" t="s">
        <v>134</v>
      </c>
      <c r="D74" s="52" t="s">
        <v>35</v>
      </c>
      <c r="E74" s="53" t="s">
        <v>42</v>
      </c>
      <c r="F74" s="52">
        <v>1968</v>
      </c>
      <c r="G74" s="54">
        <v>0.024431481484498363</v>
      </c>
      <c r="H74" s="55">
        <v>13.814143862464576</v>
      </c>
      <c r="I74" s="47">
        <v>0.003016232282036835</v>
      </c>
      <c r="J74" s="42" t="s">
        <v>446</v>
      </c>
      <c r="K74" s="40">
        <v>11</v>
      </c>
      <c r="L74" s="46"/>
      <c r="M74" s="30">
        <f>IF(B74="","",COUNTIF($D$3:D74,D74)-IF(D74="M",COUNTIF($Q$3:Q74,"M"))-IF(D74="F",COUNTIF($Q$3:Q74,"F")))</f>
        <v>69</v>
      </c>
      <c r="N74" s="1">
        <f t="shared" si="1"/>
        <v>72</v>
      </c>
    </row>
    <row r="75" spans="1:14" ht="15">
      <c r="A75" s="48">
        <v>73</v>
      </c>
      <c r="B75" s="50">
        <v>196</v>
      </c>
      <c r="C75" s="51" t="s">
        <v>135</v>
      </c>
      <c r="D75" s="52" t="s">
        <v>35</v>
      </c>
      <c r="E75" s="53" t="s">
        <v>111</v>
      </c>
      <c r="F75" s="52">
        <v>1966</v>
      </c>
      <c r="G75" s="54">
        <v>0.024500925930624362</v>
      </c>
      <c r="H75" s="55">
        <v>13.774989604705091</v>
      </c>
      <c r="I75" s="47">
        <v>0.003024805670447452</v>
      </c>
      <c r="J75" s="42" t="s">
        <v>446</v>
      </c>
      <c r="K75" s="40">
        <v>12</v>
      </c>
      <c r="L75" s="46"/>
      <c r="M75" s="30">
        <f>IF(B75="","",COUNTIF($D$3:D75,D75)-IF(D75="M",COUNTIF($Q$3:Q75,"M"))-IF(D75="F",COUNTIF($Q$3:Q75,"F")))</f>
        <v>70</v>
      </c>
      <c r="N75" s="1">
        <f t="shared" si="1"/>
        <v>73</v>
      </c>
    </row>
    <row r="76" spans="1:14" ht="15">
      <c r="A76" s="48">
        <v>74</v>
      </c>
      <c r="B76" s="50">
        <v>134</v>
      </c>
      <c r="C76" s="51" t="s">
        <v>136</v>
      </c>
      <c r="D76" s="52" t="s">
        <v>35</v>
      </c>
      <c r="E76" s="53" t="s">
        <v>69</v>
      </c>
      <c r="F76" s="52">
        <v>1981</v>
      </c>
      <c r="G76" s="54">
        <v>0.02452407407690771</v>
      </c>
      <c r="H76" s="55">
        <v>13.76198746348576</v>
      </c>
      <c r="I76" s="47">
        <v>0.0030276634662849025</v>
      </c>
      <c r="J76" s="42" t="s">
        <v>442</v>
      </c>
      <c r="K76" s="40">
        <v>10</v>
      </c>
      <c r="L76" s="46"/>
      <c r="M76" s="30">
        <f>IF(B76="","",COUNTIF($D$3:D76,D76)-IF(D76="M",COUNTIF($Q$3:Q76,"M"))-IF(D76="F",COUNTIF($Q$3:Q76,"F")))</f>
        <v>71</v>
      </c>
      <c r="N76" s="1">
        <f t="shared" si="1"/>
        <v>74</v>
      </c>
    </row>
    <row r="77" spans="1:14" ht="15">
      <c r="A77" s="48">
        <v>75</v>
      </c>
      <c r="B77" s="50">
        <v>156</v>
      </c>
      <c r="C77" s="51" t="s">
        <v>137</v>
      </c>
      <c r="D77" s="52" t="s">
        <v>35</v>
      </c>
      <c r="E77" s="53" t="s">
        <v>63</v>
      </c>
      <c r="F77" s="52">
        <v>1976</v>
      </c>
      <c r="G77" s="54">
        <v>0.02466296296188375</v>
      </c>
      <c r="H77" s="55">
        <v>13.684487160833081</v>
      </c>
      <c r="I77" s="47">
        <v>0.0030448102422078703</v>
      </c>
      <c r="J77" s="42" t="s">
        <v>444</v>
      </c>
      <c r="K77" s="40">
        <v>14</v>
      </c>
      <c r="L77" s="46"/>
      <c r="M77" s="30">
        <f>IF(B77="","",COUNTIF($D$3:D77,D77)-IF(D77="M",COUNTIF($Q$3:Q77,"M"))-IF(D77="F",COUNTIF($Q$3:Q77,"F")))</f>
        <v>72</v>
      </c>
      <c r="N77" s="1">
        <f t="shared" si="1"/>
        <v>75</v>
      </c>
    </row>
    <row r="78" spans="1:14" ht="15">
      <c r="A78" s="48">
        <v>76</v>
      </c>
      <c r="B78" s="50">
        <v>76</v>
      </c>
      <c r="C78" s="51" t="s">
        <v>138</v>
      </c>
      <c r="D78" s="52" t="s">
        <v>35</v>
      </c>
      <c r="E78" s="53" t="s">
        <v>139</v>
      </c>
      <c r="F78" s="52">
        <v>1965</v>
      </c>
      <c r="G78" s="54">
        <v>0.024686111115443055</v>
      </c>
      <c r="H78" s="55">
        <v>13.671655224336567</v>
      </c>
      <c r="I78" s="47">
        <v>0.003047668038943587</v>
      </c>
      <c r="J78" s="42" t="s">
        <v>446</v>
      </c>
      <c r="K78" s="40">
        <v>13</v>
      </c>
      <c r="L78" s="46"/>
      <c r="M78" s="30">
        <f>IF(B78="","",COUNTIF($D$3:D78,D78)-IF(D78="M",COUNTIF($Q$3:Q78,"M"))-IF(D78="F",COUNTIF($Q$3:Q78,"F")))</f>
        <v>73</v>
      </c>
      <c r="N78" s="1">
        <f t="shared" si="1"/>
        <v>76</v>
      </c>
    </row>
    <row r="79" spans="1:14" ht="15">
      <c r="A79" s="48">
        <v>77</v>
      </c>
      <c r="B79" s="50">
        <v>85</v>
      </c>
      <c r="C79" s="51" t="s">
        <v>140</v>
      </c>
      <c r="D79" s="52" t="s">
        <v>35</v>
      </c>
      <c r="E79" s="53" t="s">
        <v>141</v>
      </c>
      <c r="F79" s="52">
        <v>1952</v>
      </c>
      <c r="G79" s="54">
        <v>0.024709259261726402</v>
      </c>
      <c r="H79" s="55">
        <v>13.658847334317835</v>
      </c>
      <c r="I79" s="47">
        <v>0.0030505258347810374</v>
      </c>
      <c r="J79" s="42" t="s">
        <v>451</v>
      </c>
      <c r="K79" s="40">
        <v>1</v>
      </c>
      <c r="L79" s="46"/>
      <c r="M79" s="30">
        <f>IF(B79="","",COUNTIF($D$3:D79,D79)-IF(D79="M",COUNTIF($Q$3:Q79,"M"))-IF(D79="F",COUNTIF($Q$3:Q79,"F")))</f>
        <v>74</v>
      </c>
      <c r="N79" s="1">
        <f t="shared" si="1"/>
        <v>77</v>
      </c>
    </row>
    <row r="80" spans="1:14" ht="15">
      <c r="A80" s="48">
        <v>78</v>
      </c>
      <c r="B80" s="50">
        <v>188</v>
      </c>
      <c r="C80" s="51" t="s">
        <v>142</v>
      </c>
      <c r="D80" s="52" t="s">
        <v>35</v>
      </c>
      <c r="E80" s="53" t="s">
        <v>143</v>
      </c>
      <c r="F80" s="52">
        <v>1971</v>
      </c>
      <c r="G80" s="54">
        <v>0.024720833338506054</v>
      </c>
      <c r="H80" s="55">
        <v>13.652452382108734</v>
      </c>
      <c r="I80" s="47">
        <v>0.0030519547331488957</v>
      </c>
      <c r="J80" s="42" t="s">
        <v>445</v>
      </c>
      <c r="K80" s="40">
        <v>15</v>
      </c>
      <c r="L80" s="46"/>
      <c r="M80" s="30">
        <f>IF(B80="","",COUNTIF($D$3:D80,D80)-IF(D80="M",COUNTIF($Q$3:Q80,"M"))-IF(D80="F",COUNTIF($Q$3:Q80,"F")))</f>
        <v>75</v>
      </c>
      <c r="N80" s="1">
        <f t="shared" si="1"/>
        <v>78</v>
      </c>
    </row>
    <row r="81" spans="1:14" ht="15">
      <c r="A81" s="48">
        <v>79</v>
      </c>
      <c r="B81" s="50">
        <v>164</v>
      </c>
      <c r="C81" s="51" t="s">
        <v>144</v>
      </c>
      <c r="D81" s="52" t="s">
        <v>35</v>
      </c>
      <c r="E81" s="53" t="s">
        <v>126</v>
      </c>
      <c r="F81" s="52">
        <v>1966</v>
      </c>
      <c r="G81" s="54">
        <v>0.024790277777356096</v>
      </c>
      <c r="H81" s="55">
        <v>13.614208079115548</v>
      </c>
      <c r="I81" s="47">
        <v>0.0030605281206612465</v>
      </c>
      <c r="J81" s="42" t="s">
        <v>446</v>
      </c>
      <c r="K81" s="40">
        <v>14</v>
      </c>
      <c r="L81" s="46"/>
      <c r="M81" s="30">
        <f>IF(B81="","",COUNTIF($D$3:D81,D81)-IF(D81="M",COUNTIF($Q$3:Q81,"M"))-IF(D81="F",COUNTIF($Q$3:Q81,"F")))</f>
        <v>76</v>
      </c>
      <c r="N81" s="1">
        <f t="shared" si="1"/>
        <v>79</v>
      </c>
    </row>
    <row r="82" spans="1:14" ht="15">
      <c r="A82" s="48">
        <v>80</v>
      </c>
      <c r="B82" s="50">
        <v>149</v>
      </c>
      <c r="C82" s="51" t="s">
        <v>145</v>
      </c>
      <c r="D82" s="52" t="s">
        <v>35</v>
      </c>
      <c r="E82" s="53" t="s">
        <v>63</v>
      </c>
      <c r="F82" s="52">
        <v>1970</v>
      </c>
      <c r="G82" s="54">
        <v>0.0248134259309154</v>
      </c>
      <c r="H82" s="55">
        <v>13.601507544329214</v>
      </c>
      <c r="I82" s="47">
        <v>0.003063385917396963</v>
      </c>
      <c r="J82" s="42" t="s">
        <v>445</v>
      </c>
      <c r="K82" s="40">
        <v>16</v>
      </c>
      <c r="L82" s="46"/>
      <c r="M82" s="30">
        <f>IF(B82="","",COUNTIF($D$3:D82,D82)-IF(D82="M",COUNTIF($Q$3:Q82,"M"))-IF(D82="F",COUNTIF($Q$3:Q82,"F")))</f>
        <v>77</v>
      </c>
      <c r="N82" s="1">
        <f t="shared" si="1"/>
        <v>80</v>
      </c>
    </row>
    <row r="83" spans="1:14" ht="15">
      <c r="A83" s="48">
        <v>81</v>
      </c>
      <c r="B83" s="50">
        <v>342</v>
      </c>
      <c r="C83" s="51" t="s">
        <v>146</v>
      </c>
      <c r="D83" s="52" t="s">
        <v>35</v>
      </c>
      <c r="E83" s="53" t="s">
        <v>67</v>
      </c>
      <c r="F83" s="52">
        <v>1963</v>
      </c>
      <c r="G83" s="54">
        <v>0.024859722223482095</v>
      </c>
      <c r="H83" s="55">
        <v>13.576177439392419</v>
      </c>
      <c r="I83" s="47">
        <v>0.0030691015090718635</v>
      </c>
      <c r="J83" s="42" t="s">
        <v>447</v>
      </c>
      <c r="K83" s="40">
        <v>10</v>
      </c>
      <c r="L83" s="46"/>
      <c r="M83" s="30">
        <f>IF(B83="","",COUNTIF($D$3:D83,D83)-IF(D83="M",COUNTIF($Q$3:Q83,"M"))-IF(D83="F",COUNTIF($Q$3:Q83,"F")))</f>
        <v>78</v>
      </c>
      <c r="N83" s="1">
        <f t="shared" si="1"/>
        <v>81</v>
      </c>
    </row>
    <row r="84" spans="1:14" ht="15">
      <c r="A84" s="48">
        <v>82</v>
      </c>
      <c r="B84" s="50">
        <v>168</v>
      </c>
      <c r="C84" s="51" t="s">
        <v>147</v>
      </c>
      <c r="D84" s="52" t="s">
        <v>35</v>
      </c>
      <c r="E84" s="53" t="s">
        <v>126</v>
      </c>
      <c r="F84" s="52">
        <v>1968</v>
      </c>
      <c r="G84" s="54">
        <v>0.024906018523324747</v>
      </c>
      <c r="H84" s="55">
        <v>13.550941499699269</v>
      </c>
      <c r="I84" s="47">
        <v>0.0030748171016450306</v>
      </c>
      <c r="J84" s="42" t="s">
        <v>446</v>
      </c>
      <c r="K84" s="40">
        <v>15</v>
      </c>
      <c r="L84" s="46"/>
      <c r="M84" s="30">
        <f>IF(B84="","",COUNTIF($D$3:D84,D84)-IF(D84="M",COUNTIF($Q$3:Q84,"M"))-IF(D84="F",COUNTIF($Q$3:Q84,"F")))</f>
        <v>79</v>
      </c>
      <c r="N84" s="1">
        <f t="shared" si="1"/>
        <v>82</v>
      </c>
    </row>
    <row r="85" spans="1:14" ht="15">
      <c r="A85" s="48">
        <v>83</v>
      </c>
      <c r="B85" s="50">
        <v>137</v>
      </c>
      <c r="C85" s="51" t="s">
        <v>148</v>
      </c>
      <c r="D85" s="52" t="s">
        <v>35</v>
      </c>
      <c r="E85" s="53" t="s">
        <v>69</v>
      </c>
      <c r="F85" s="52">
        <v>1963</v>
      </c>
      <c r="G85" s="54">
        <v>0.024929166669608094</v>
      </c>
      <c r="H85" s="55">
        <v>13.538358681337572</v>
      </c>
      <c r="I85" s="47">
        <v>0.003077674897482481</v>
      </c>
      <c r="J85" s="42" t="s">
        <v>447</v>
      </c>
      <c r="K85" s="40">
        <v>11</v>
      </c>
      <c r="L85" s="46"/>
      <c r="M85" s="30">
        <f>IF(B85="","",COUNTIF($D$3:D85,D85)-IF(D85="M",COUNTIF($Q$3:Q85,"M"))-IF(D85="F",COUNTIF($Q$3:Q85,"F")))</f>
        <v>80</v>
      </c>
      <c r="N85" s="1">
        <f t="shared" si="1"/>
        <v>83</v>
      </c>
    </row>
    <row r="86" spans="1:14" ht="15">
      <c r="A86" s="48">
        <v>84</v>
      </c>
      <c r="B86" s="50">
        <v>95</v>
      </c>
      <c r="C86" s="51" t="s">
        <v>149</v>
      </c>
      <c r="D86" s="52" t="s">
        <v>35</v>
      </c>
      <c r="E86" s="53" t="s">
        <v>150</v>
      </c>
      <c r="F86" s="52">
        <v>1970</v>
      </c>
      <c r="G86" s="54">
        <v>0.02495231481589144</v>
      </c>
      <c r="H86" s="55">
        <v>13.525799209019901</v>
      </c>
      <c r="I86" s="47">
        <v>0.003080532693319931</v>
      </c>
      <c r="J86" s="42" t="s">
        <v>445</v>
      </c>
      <c r="K86" s="40">
        <v>17</v>
      </c>
      <c r="L86" s="46"/>
      <c r="M86" s="30">
        <f>IF(B86="","",COUNTIF($D$3:D86,D86)-IF(D86="M",COUNTIF($Q$3:Q86,"M"))-IF(D86="F",COUNTIF($Q$3:Q86,"F")))</f>
        <v>81</v>
      </c>
      <c r="N86" s="1">
        <f t="shared" si="1"/>
        <v>84</v>
      </c>
    </row>
    <row r="87" spans="1:14" ht="15">
      <c r="A87" s="48">
        <v>85</v>
      </c>
      <c r="B87" s="50">
        <v>94</v>
      </c>
      <c r="C87" s="51" t="s">
        <v>151</v>
      </c>
      <c r="D87" s="52" t="s">
        <v>35</v>
      </c>
      <c r="E87" s="53" t="s">
        <v>141</v>
      </c>
      <c r="F87" s="52">
        <v>1982</v>
      </c>
      <c r="G87" s="54">
        <v>0.024975462962174788</v>
      </c>
      <c r="H87" s="55">
        <v>13.513263017832422</v>
      </c>
      <c r="I87" s="47">
        <v>0.0030833904891573814</v>
      </c>
      <c r="J87" s="42" t="s">
        <v>442</v>
      </c>
      <c r="K87" s="40">
        <v>11</v>
      </c>
      <c r="L87" s="46"/>
      <c r="M87" s="30">
        <f>IF(B87="","",COUNTIF($D$3:D87,D87)-IF(D87="M",COUNTIF($Q$3:Q87,"M"))-IF(D87="F",COUNTIF($Q$3:Q87,"F")))</f>
        <v>82</v>
      </c>
      <c r="N87" s="1">
        <f t="shared" si="1"/>
        <v>85</v>
      </c>
    </row>
    <row r="88" spans="1:14" ht="15">
      <c r="A88" s="48">
        <v>86</v>
      </c>
      <c r="B88" s="50">
        <v>138</v>
      </c>
      <c r="C88" s="51" t="s">
        <v>152</v>
      </c>
      <c r="D88" s="52" t="s">
        <v>35</v>
      </c>
      <c r="E88" s="53" t="s">
        <v>69</v>
      </c>
      <c r="F88" s="52">
        <v>1970</v>
      </c>
      <c r="G88" s="54">
        <v>0.02498703703895444</v>
      </c>
      <c r="H88" s="55">
        <v>13.507003630476163</v>
      </c>
      <c r="I88" s="47">
        <v>0.0030848193875252397</v>
      </c>
      <c r="J88" s="42" t="s">
        <v>445</v>
      </c>
      <c r="K88" s="40">
        <v>18</v>
      </c>
      <c r="L88" s="46"/>
      <c r="M88" s="30">
        <f>IF(B88="","",COUNTIF($D$3:D88,D88)-IF(D88="M",COUNTIF($Q$3:Q88,"M"))-IF(D88="F",COUNTIF($Q$3:Q88,"F")))</f>
        <v>83</v>
      </c>
      <c r="N88" s="1">
        <f t="shared" si="1"/>
        <v>86</v>
      </c>
    </row>
    <row r="89" spans="1:14" ht="15">
      <c r="A89" s="48">
        <v>87</v>
      </c>
      <c r="B89" s="50">
        <v>441</v>
      </c>
      <c r="C89" s="51" t="s">
        <v>153</v>
      </c>
      <c r="D89" s="52" t="s">
        <v>35</v>
      </c>
      <c r="E89" s="53" t="s">
        <v>154</v>
      </c>
      <c r="F89" s="52">
        <v>1976</v>
      </c>
      <c r="G89" s="54">
        <v>0.024998611115734093</v>
      </c>
      <c r="H89" s="55">
        <v>13.500750039172294</v>
      </c>
      <c r="I89" s="47">
        <v>0.003086248285893098</v>
      </c>
      <c r="J89" s="42" t="s">
        <v>444</v>
      </c>
      <c r="K89" s="40">
        <v>15</v>
      </c>
      <c r="L89" s="46"/>
      <c r="M89" s="30">
        <f>IF(B89="","",COUNTIF($D$3:D89,D89)-IF(D89="M",COUNTIF($Q$3:Q89,"M"))-IF(D89="F",COUNTIF($Q$3:Q89,"F")))</f>
        <v>84</v>
      </c>
      <c r="N89" s="1">
        <f t="shared" si="1"/>
        <v>87</v>
      </c>
    </row>
    <row r="90" spans="1:14" ht="15">
      <c r="A90" s="48">
        <v>88</v>
      </c>
      <c r="B90" s="50">
        <v>333</v>
      </c>
      <c r="C90" s="51" t="s">
        <v>155</v>
      </c>
      <c r="D90" s="52" t="s">
        <v>35</v>
      </c>
      <c r="E90" s="53" t="s">
        <v>67</v>
      </c>
      <c r="F90" s="52">
        <v>1970</v>
      </c>
      <c r="G90" s="54">
        <v>0.025010185185237788</v>
      </c>
      <c r="H90" s="55">
        <v>13.494502239799836</v>
      </c>
      <c r="I90" s="47">
        <v>0.00308767718336269</v>
      </c>
      <c r="J90" s="42" t="s">
        <v>445</v>
      </c>
      <c r="K90" s="40">
        <v>19</v>
      </c>
      <c r="L90" s="46"/>
      <c r="M90" s="30">
        <f>IF(B90="","",COUNTIF($D$3:D90,D90)-IF(D90="M",COUNTIF($Q$3:Q90,"M"))-IF(D90="F",COUNTIF($Q$3:Q90,"F")))</f>
        <v>85</v>
      </c>
      <c r="N90" s="1">
        <f t="shared" si="1"/>
        <v>88</v>
      </c>
    </row>
    <row r="91" spans="1:14" ht="15">
      <c r="A91" s="48">
        <v>89</v>
      </c>
      <c r="B91" s="50">
        <v>302</v>
      </c>
      <c r="C91" s="51" t="s">
        <v>156</v>
      </c>
      <c r="D91" s="52" t="s">
        <v>35</v>
      </c>
      <c r="E91" s="53" t="s">
        <v>157</v>
      </c>
      <c r="F91" s="52">
        <v>1977</v>
      </c>
      <c r="G91" s="54">
        <v>0.02502175926201744</v>
      </c>
      <c r="H91" s="55">
        <v>13.488260216471614</v>
      </c>
      <c r="I91" s="47">
        <v>0.0030891060817305484</v>
      </c>
      <c r="J91" s="42" t="s">
        <v>444</v>
      </c>
      <c r="K91" s="40">
        <v>16</v>
      </c>
      <c r="L91" s="46"/>
      <c r="M91" s="30">
        <f>IF(B91="","",COUNTIF($D$3:D91,D91)-IF(D91="M",COUNTIF($Q$3:Q91,"M"))-IF(D91="F",COUNTIF($Q$3:Q91,"F")))</f>
        <v>86</v>
      </c>
      <c r="N91" s="1">
        <f t="shared" si="1"/>
        <v>89</v>
      </c>
    </row>
    <row r="92" spans="1:14" ht="15">
      <c r="A92" s="48">
        <v>90</v>
      </c>
      <c r="B92" s="50">
        <v>169</v>
      </c>
      <c r="C92" s="51" t="s">
        <v>158</v>
      </c>
      <c r="D92" s="52" t="s">
        <v>35</v>
      </c>
      <c r="E92" s="53" t="s">
        <v>126</v>
      </c>
      <c r="F92" s="52">
        <v>1980</v>
      </c>
      <c r="G92" s="54">
        <v>0.025033333338797092</v>
      </c>
      <c r="H92" s="55">
        <v>13.482023965100032</v>
      </c>
      <c r="I92" s="47">
        <v>0.0030905349800984068</v>
      </c>
      <c r="J92" s="42" t="s">
        <v>442</v>
      </c>
      <c r="K92" s="40">
        <v>12</v>
      </c>
      <c r="L92" s="46"/>
      <c r="M92" s="30">
        <f>IF(B92="","",COUNTIF($D$3:D92,D92)-IF(D92="M",COUNTIF($Q$3:Q92,"M"))-IF(D92="F",COUNTIF($Q$3:Q92,"F")))</f>
        <v>87</v>
      </c>
      <c r="N92" s="1">
        <f t="shared" si="1"/>
        <v>90</v>
      </c>
    </row>
    <row r="93" spans="1:14" ht="15">
      <c r="A93" s="48">
        <v>91</v>
      </c>
      <c r="B93" s="50">
        <v>201</v>
      </c>
      <c r="C93" s="51" t="s">
        <v>159</v>
      </c>
      <c r="D93" s="52" t="s">
        <v>35</v>
      </c>
      <c r="E93" s="53" t="s">
        <v>111</v>
      </c>
      <c r="F93" s="52">
        <v>1956</v>
      </c>
      <c r="G93" s="54">
        <v>0.025044907408300787</v>
      </c>
      <c r="H93" s="55">
        <v>13.47579348159779</v>
      </c>
      <c r="I93" s="47">
        <v>0.0030919638775679984</v>
      </c>
      <c r="J93" s="42" t="s">
        <v>448</v>
      </c>
      <c r="K93" s="40">
        <v>6</v>
      </c>
      <c r="L93" s="46"/>
      <c r="M93" s="30">
        <f>IF(B93="","",COUNTIF($D$3:D93,D93)-IF(D93="M",COUNTIF($Q$3:Q93,"M"))-IF(D93="F",COUNTIF($Q$3:Q93,"F")))</f>
        <v>88</v>
      </c>
      <c r="N93" s="1">
        <f t="shared" si="1"/>
        <v>91</v>
      </c>
    </row>
    <row r="94" spans="1:14" ht="15">
      <c r="A94" s="48">
        <v>92</v>
      </c>
      <c r="B94" s="50">
        <v>54</v>
      </c>
      <c r="C94" s="51" t="s">
        <v>160</v>
      </c>
      <c r="D94" s="52" t="s">
        <v>35</v>
      </c>
      <c r="E94" s="53" t="s">
        <v>54</v>
      </c>
      <c r="F94" s="52">
        <v>1975</v>
      </c>
      <c r="G94" s="54">
        <v>0.025114351854426786</v>
      </c>
      <c r="H94" s="55">
        <v>13.438531161635792</v>
      </c>
      <c r="I94" s="47">
        <v>0.003100537265978616</v>
      </c>
      <c r="J94" s="42" t="s">
        <v>444</v>
      </c>
      <c r="K94" s="40">
        <v>17</v>
      </c>
      <c r="L94" s="46"/>
      <c r="M94" s="30">
        <f>IF(B94="","",COUNTIF($D$3:D94,D94)-IF(D94="M",COUNTIF($Q$3:Q94,"M"))-IF(D94="F",COUNTIF($Q$3:Q94,"F")))</f>
        <v>89</v>
      </c>
      <c r="N94" s="1">
        <f t="shared" si="1"/>
        <v>92</v>
      </c>
    </row>
    <row r="95" spans="1:14" ht="15">
      <c r="A95" s="48">
        <v>93</v>
      </c>
      <c r="B95" s="50">
        <v>319</v>
      </c>
      <c r="C95" s="51" t="s">
        <v>161</v>
      </c>
      <c r="D95" s="52" t="s">
        <v>35</v>
      </c>
      <c r="E95" s="53" t="s">
        <v>116</v>
      </c>
      <c r="F95" s="52">
        <v>1959</v>
      </c>
      <c r="G95" s="54">
        <v>0.025241666669899132</v>
      </c>
      <c r="H95" s="55">
        <v>13.3707494205393</v>
      </c>
      <c r="I95" s="47">
        <v>0.0031162551444319916</v>
      </c>
      <c r="J95" s="42" t="s">
        <v>448</v>
      </c>
      <c r="K95" s="40">
        <v>7</v>
      </c>
      <c r="L95" s="46"/>
      <c r="M95" s="30">
        <f>IF(B95="","",COUNTIF($D$3:D95,D95)-IF(D95="M",COUNTIF($Q$3:Q95,"M"))-IF(D95="F",COUNTIF($Q$3:Q95,"F")))</f>
        <v>90</v>
      </c>
      <c r="N95" s="1">
        <f t="shared" si="1"/>
        <v>93</v>
      </c>
    </row>
    <row r="96" spans="1:14" ht="15">
      <c r="A96" s="48">
        <v>94</v>
      </c>
      <c r="B96" s="50">
        <v>294</v>
      </c>
      <c r="C96" s="51" t="s">
        <v>162</v>
      </c>
      <c r="D96" s="52" t="s">
        <v>35</v>
      </c>
      <c r="E96" s="53" t="s">
        <v>60</v>
      </c>
      <c r="F96" s="52">
        <v>1954</v>
      </c>
      <c r="G96" s="54">
        <v>0.025253240746678784</v>
      </c>
      <c r="H96" s="55">
        <v>13.364621332586266</v>
      </c>
      <c r="I96" s="47">
        <v>0.00311768404279985</v>
      </c>
      <c r="J96" s="42" t="s">
        <v>451</v>
      </c>
      <c r="K96" s="40">
        <v>2</v>
      </c>
      <c r="L96" s="46"/>
      <c r="M96" s="30">
        <f>IF(B96="","",COUNTIF($D$3:D96,D96)-IF(D96="M",COUNTIF($Q$3:Q96,"M"))-IF(D96="F",COUNTIF($Q$3:Q96,"F")))</f>
        <v>91</v>
      </c>
      <c r="N96" s="1">
        <f t="shared" si="1"/>
        <v>94</v>
      </c>
    </row>
    <row r="97" spans="1:14" ht="15">
      <c r="A97" s="48">
        <v>95</v>
      </c>
      <c r="B97" s="50">
        <v>30</v>
      </c>
      <c r="C97" s="51" t="s">
        <v>163</v>
      </c>
      <c r="D97" s="52" t="s">
        <v>35</v>
      </c>
      <c r="E97" s="53" t="s">
        <v>42</v>
      </c>
      <c r="F97" s="52">
        <v>1973</v>
      </c>
      <c r="G97" s="54">
        <v>0.025287962962465826</v>
      </c>
      <c r="H97" s="55">
        <v>13.346270733666495</v>
      </c>
      <c r="I97" s="47">
        <v>0.0031219707361068924</v>
      </c>
      <c r="J97" s="42" t="s">
        <v>445</v>
      </c>
      <c r="K97" s="40">
        <v>20</v>
      </c>
      <c r="L97" s="46"/>
      <c r="M97" s="30">
        <f>IF(B97="","",COUNTIF($D$3:D97,D97)-IF(D97="M",COUNTIF($Q$3:Q97,"M"))-IF(D97="F",COUNTIF($Q$3:Q97,"F")))</f>
        <v>92</v>
      </c>
      <c r="N97" s="1">
        <f t="shared" si="1"/>
        <v>95</v>
      </c>
    </row>
    <row r="98" spans="1:14" ht="15">
      <c r="A98" s="48">
        <v>96</v>
      </c>
      <c r="B98" s="50">
        <v>3</v>
      </c>
      <c r="C98" s="51" t="s">
        <v>164</v>
      </c>
      <c r="D98" s="52" t="s">
        <v>35</v>
      </c>
      <c r="E98" s="53" t="s">
        <v>42</v>
      </c>
      <c r="F98" s="52">
        <v>1982</v>
      </c>
      <c r="G98" s="54">
        <v>0.02533425926230848</v>
      </c>
      <c r="H98" s="55">
        <v>13.321881508575308</v>
      </c>
      <c r="I98" s="47">
        <v>0.003127686328680059</v>
      </c>
      <c r="J98" s="42" t="s">
        <v>442</v>
      </c>
      <c r="K98" s="40">
        <v>13</v>
      </c>
      <c r="L98" s="46"/>
      <c r="M98" s="30">
        <f>IF(B98="","",COUNTIF($D$3:D98,D98)-IF(D98="M",COUNTIF($Q$3:Q98,"M"))-IF(D98="F",COUNTIF($Q$3:Q98,"F")))</f>
        <v>93</v>
      </c>
      <c r="N98" s="1">
        <f t="shared" si="1"/>
        <v>96</v>
      </c>
    </row>
    <row r="99" spans="1:14" ht="15">
      <c r="A99" s="48">
        <v>97</v>
      </c>
      <c r="B99" s="50">
        <v>59</v>
      </c>
      <c r="C99" s="51" t="s">
        <v>165</v>
      </c>
      <c r="D99" s="52" t="s">
        <v>35</v>
      </c>
      <c r="E99" s="53" t="s">
        <v>54</v>
      </c>
      <c r="F99" s="52">
        <v>1984</v>
      </c>
      <c r="G99" s="54">
        <v>0.02534583333908813</v>
      </c>
      <c r="H99" s="55">
        <v>13.315798122901342</v>
      </c>
      <c r="I99" s="47">
        <v>0.0031291152270479174</v>
      </c>
      <c r="J99" s="42" t="s">
        <v>442</v>
      </c>
      <c r="K99" s="40">
        <v>14</v>
      </c>
      <c r="L99" s="46"/>
      <c r="M99" s="30">
        <f>IF(B99="","",COUNTIF($D$3:D99,D99)-IF(D99="M",COUNTIF($Q$3:Q99,"M"))-IF(D99="F",COUNTIF($Q$3:Q99,"F")))</f>
        <v>94</v>
      </c>
      <c r="N99" s="1">
        <f t="shared" si="1"/>
        <v>97</v>
      </c>
    </row>
    <row r="100" spans="1:14" ht="15">
      <c r="A100" s="48">
        <v>98</v>
      </c>
      <c r="B100" s="50">
        <v>68</v>
      </c>
      <c r="C100" s="51" t="s">
        <v>166</v>
      </c>
      <c r="D100" s="52" t="s">
        <v>35</v>
      </c>
      <c r="E100" s="53" t="s">
        <v>139</v>
      </c>
      <c r="F100" s="52">
        <v>1962</v>
      </c>
      <c r="G100" s="54">
        <v>0.025368981485371478</v>
      </c>
      <c r="H100" s="55">
        <v>13.303648007887611</v>
      </c>
      <c r="I100" s="47">
        <v>0.0031319730228853678</v>
      </c>
      <c r="J100" s="42" t="s">
        <v>447</v>
      </c>
      <c r="K100" s="40">
        <v>12</v>
      </c>
      <c r="L100" s="46"/>
      <c r="M100" s="30">
        <f>IF(B100="","",COUNTIF($D$3:D100,D100)-IF(D100="M",COUNTIF($Q$3:Q100,"M"))-IF(D100="F",COUNTIF($Q$3:Q100,"F")))</f>
        <v>95</v>
      </c>
      <c r="N100" s="1">
        <f t="shared" si="1"/>
        <v>98</v>
      </c>
    </row>
    <row r="101" spans="1:14" ht="15">
      <c r="A101" s="48">
        <v>99</v>
      </c>
      <c r="B101" s="50">
        <v>257</v>
      </c>
      <c r="C101" s="51" t="s">
        <v>167</v>
      </c>
      <c r="D101" s="52" t="s">
        <v>35</v>
      </c>
      <c r="E101" s="53" t="s">
        <v>50</v>
      </c>
      <c r="F101" s="52">
        <v>1955</v>
      </c>
      <c r="G101" s="54">
        <v>0.025392129631654825</v>
      </c>
      <c r="H101" s="55">
        <v>13.291520045615208</v>
      </c>
      <c r="I101" s="47">
        <v>0.003134830818722818</v>
      </c>
      <c r="J101" s="42" t="s">
        <v>448</v>
      </c>
      <c r="K101" s="40">
        <v>8</v>
      </c>
      <c r="L101" s="46"/>
      <c r="M101" s="30">
        <f>IF(B101="","",COUNTIF($D$3:D101,D101)-IF(D101="M",COUNTIF($Q$3:Q101,"M"))-IF(D101="F",COUNTIF($Q$3:Q101,"F")))</f>
        <v>96</v>
      </c>
      <c r="N101" s="1">
        <f t="shared" si="1"/>
        <v>99</v>
      </c>
    </row>
    <row r="102" spans="1:14" ht="15">
      <c r="A102" s="48">
        <v>100</v>
      </c>
      <c r="B102" s="50">
        <v>67</v>
      </c>
      <c r="C102" s="51" t="s">
        <v>168</v>
      </c>
      <c r="D102" s="52" t="s">
        <v>35</v>
      </c>
      <c r="E102" s="53" t="s">
        <v>139</v>
      </c>
      <c r="F102" s="52">
        <v>1972</v>
      </c>
      <c r="G102" s="54">
        <v>0.025415277777938172</v>
      </c>
      <c r="H102" s="55">
        <v>13.279414175554207</v>
      </c>
      <c r="I102" s="47">
        <v>0.003137688614560268</v>
      </c>
      <c r="J102" s="42" t="s">
        <v>445</v>
      </c>
      <c r="K102" s="40">
        <v>21</v>
      </c>
      <c r="L102" s="46"/>
      <c r="M102" s="30">
        <f>IF(B102="","",COUNTIF($D$3:D102,D102)-IF(D102="M",COUNTIF($Q$3:Q102,"M"))-IF(D102="F",COUNTIF($Q$3:Q102,"F")))</f>
        <v>97</v>
      </c>
      <c r="N102" s="1">
        <f t="shared" si="1"/>
        <v>100</v>
      </c>
    </row>
    <row r="103" spans="1:14" ht="15">
      <c r="A103" s="48">
        <v>101</v>
      </c>
      <c r="B103" s="50">
        <v>407</v>
      </c>
      <c r="C103" s="51" t="s">
        <v>169</v>
      </c>
      <c r="D103" s="52" t="s">
        <v>35</v>
      </c>
      <c r="E103" s="53" t="s">
        <v>170</v>
      </c>
      <c r="F103" s="52">
        <v>1964</v>
      </c>
      <c r="G103" s="54">
        <v>0.025426851854717825</v>
      </c>
      <c r="H103" s="55">
        <v>13.273369504348551</v>
      </c>
      <c r="I103" s="47">
        <v>0.0031391175129281265</v>
      </c>
      <c r="J103" s="42" t="s">
        <v>447</v>
      </c>
      <c r="K103" s="40">
        <v>13</v>
      </c>
      <c r="L103" s="46"/>
      <c r="M103" s="30">
        <f>IF(B103="","",COUNTIF($D$3:D103,D103)-IF(D103="M",COUNTIF($Q$3:Q103,"M"))-IF(D103="F",COUNTIF($Q$3:Q103,"F")))</f>
        <v>98</v>
      </c>
      <c r="N103" s="1">
        <f t="shared" si="1"/>
        <v>101</v>
      </c>
    </row>
    <row r="104" spans="1:14" ht="15">
      <c r="A104" s="48">
        <v>102</v>
      </c>
      <c r="B104" s="50">
        <v>387</v>
      </c>
      <c r="C104" s="51" t="s">
        <v>463</v>
      </c>
      <c r="D104" s="52" t="s">
        <v>35</v>
      </c>
      <c r="E104" s="51" t="s">
        <v>462</v>
      </c>
      <c r="F104" s="52">
        <v>1972</v>
      </c>
      <c r="G104" s="54">
        <v>0.025450000001001172</v>
      </c>
      <c r="H104" s="55">
        <v>13.261296659596196</v>
      </c>
      <c r="I104" s="47">
        <v>0.003141975308765577</v>
      </c>
      <c r="J104" s="42" t="s">
        <v>445</v>
      </c>
      <c r="K104" s="40">
        <v>22</v>
      </c>
      <c r="L104" s="46"/>
      <c r="M104" s="30">
        <f>IF(B104="","",COUNTIF($D$3:D104,D104)-IF(D104="M",COUNTIF($Q$3:Q104,"M"))-IF(D104="F",COUNTIF($Q$3:Q104,"F")))</f>
        <v>99</v>
      </c>
      <c r="N104" s="1">
        <f t="shared" si="1"/>
        <v>102</v>
      </c>
    </row>
    <row r="105" spans="1:14" ht="15">
      <c r="A105" s="48">
        <v>103</v>
      </c>
      <c r="B105" s="50">
        <v>26</v>
      </c>
      <c r="C105" s="51" t="s">
        <v>171</v>
      </c>
      <c r="D105" s="52" t="s">
        <v>35</v>
      </c>
      <c r="E105" s="53" t="s">
        <v>42</v>
      </c>
      <c r="F105" s="52">
        <v>1953</v>
      </c>
      <c r="G105" s="54">
        <v>0.02550787037034752</v>
      </c>
      <c r="H105" s="55">
        <v>13.23121041074202</v>
      </c>
      <c r="I105" s="47">
        <v>0.0031491197988083356</v>
      </c>
      <c r="J105" s="42" t="s">
        <v>451</v>
      </c>
      <c r="K105" s="40">
        <v>3</v>
      </c>
      <c r="L105" s="46"/>
      <c r="M105" s="30">
        <f>IF(B105="","",COUNTIF($D$3:D105,D105)-IF(D105="M",COUNTIF($Q$3:Q105,"M"))-IF(D105="F",COUNTIF($Q$3:Q105,"F")))</f>
        <v>100</v>
      </c>
      <c r="N105" s="1">
        <f t="shared" si="1"/>
        <v>103</v>
      </c>
    </row>
    <row r="106" spans="1:14" ht="15">
      <c r="A106" s="48">
        <v>104</v>
      </c>
      <c r="B106" s="50">
        <v>141</v>
      </c>
      <c r="C106" s="51" t="s">
        <v>172</v>
      </c>
      <c r="D106" s="52" t="s">
        <v>35</v>
      </c>
      <c r="E106" s="53" t="s">
        <v>69</v>
      </c>
      <c r="F106" s="52">
        <v>1990</v>
      </c>
      <c r="G106" s="54">
        <v>0.02551944444712717</v>
      </c>
      <c r="H106" s="55">
        <v>13.225209533822502</v>
      </c>
      <c r="I106" s="47">
        <v>0.003150548697176194</v>
      </c>
      <c r="J106" s="42" t="s">
        <v>450</v>
      </c>
      <c r="K106" s="40">
        <v>3</v>
      </c>
      <c r="L106" s="46"/>
      <c r="M106" s="30">
        <f>IF(B106="","",COUNTIF($D$3:D106,D106)-IF(D106="M",COUNTIF($Q$3:Q106,"M"))-IF(D106="F",COUNTIF($Q$3:Q106,"F")))</f>
        <v>101</v>
      </c>
      <c r="N106" s="1">
        <f t="shared" si="1"/>
        <v>104</v>
      </c>
    </row>
    <row r="107" spans="1:14" ht="15">
      <c r="A107" s="48">
        <v>105</v>
      </c>
      <c r="B107" s="50">
        <v>386</v>
      </c>
      <c r="C107" s="51" t="s">
        <v>173</v>
      </c>
      <c r="D107" s="52" t="s">
        <v>35</v>
      </c>
      <c r="E107" s="53" t="s">
        <v>174</v>
      </c>
      <c r="F107" s="52">
        <v>1955</v>
      </c>
      <c r="G107" s="54">
        <v>0.025567129629629634</v>
      </c>
      <c r="H107" s="55">
        <v>13.200543232231775</v>
      </c>
      <c r="I107" s="47">
        <v>0.0031564357567443993</v>
      </c>
      <c r="J107" s="42" t="s">
        <v>448</v>
      </c>
      <c r="K107" s="40">
        <v>9</v>
      </c>
      <c r="L107" s="46"/>
      <c r="M107" s="30">
        <f>IF(B107="","",COUNTIF($D$3:D107,D107)-IF(D107="M",COUNTIF($Q$3:Q107,"M"))-IF(D107="F",COUNTIF($Q$3:Q107,"F")))</f>
        <v>102</v>
      </c>
      <c r="N107" s="1">
        <f t="shared" si="1"/>
        <v>105</v>
      </c>
    </row>
    <row r="108" spans="1:14" ht="15">
      <c r="A108" s="48">
        <v>106</v>
      </c>
      <c r="B108" s="50">
        <v>248</v>
      </c>
      <c r="C108" s="51" t="s">
        <v>175</v>
      </c>
      <c r="D108" s="52" t="s">
        <v>95</v>
      </c>
      <c r="E108" s="53" t="s">
        <v>50</v>
      </c>
      <c r="F108" s="52">
        <v>1970</v>
      </c>
      <c r="G108" s="54">
        <v>0.02558888889325317</v>
      </c>
      <c r="H108" s="55">
        <v>13.189318278254204</v>
      </c>
      <c r="I108" s="47">
        <v>0.0031591220855868114</v>
      </c>
      <c r="J108" s="42" t="s">
        <v>452</v>
      </c>
      <c r="K108" s="40">
        <v>1</v>
      </c>
      <c r="L108" s="46"/>
      <c r="M108" s="30">
        <f>IF(B108="","",COUNTIF($D$3:D108,D108)-IF(D108="M",COUNTIF($Q$3:Q108,"M"))-IF(D108="F",COUNTIF($Q$3:Q108,"F")))</f>
        <v>4</v>
      </c>
      <c r="N108" s="1">
        <f t="shared" si="1"/>
        <v>106</v>
      </c>
    </row>
    <row r="109" spans="1:14" ht="15">
      <c r="A109" s="48">
        <v>107</v>
      </c>
      <c r="B109" s="50">
        <v>148</v>
      </c>
      <c r="C109" s="51" t="s">
        <v>176</v>
      </c>
      <c r="D109" s="52" t="s">
        <v>35</v>
      </c>
      <c r="E109" s="53" t="s">
        <v>63</v>
      </c>
      <c r="F109" s="52">
        <v>1965</v>
      </c>
      <c r="G109" s="54">
        <v>0.025600462962756865</v>
      </c>
      <c r="H109" s="55">
        <v>13.183355335838632</v>
      </c>
      <c r="I109" s="47">
        <v>0.003160550983056403</v>
      </c>
      <c r="J109" s="42" t="s">
        <v>446</v>
      </c>
      <c r="K109" s="40">
        <v>16</v>
      </c>
      <c r="L109" s="46"/>
      <c r="M109" s="30">
        <f>IF(B109="","",COUNTIF($D$3:D109,D109)-IF(D109="M",COUNTIF($Q$3:Q109,"M"))-IF(D109="F",COUNTIF($Q$3:Q109,"F")))</f>
        <v>103</v>
      </c>
      <c r="N109" s="1">
        <f t="shared" si="1"/>
        <v>107</v>
      </c>
    </row>
    <row r="110" spans="1:14" ht="15">
      <c r="A110" s="48">
        <v>108</v>
      </c>
      <c r="B110" s="50">
        <v>449</v>
      </c>
      <c r="C110" s="51" t="s">
        <v>177</v>
      </c>
      <c r="D110" s="52" t="s">
        <v>35</v>
      </c>
      <c r="E110" s="53" t="s">
        <v>178</v>
      </c>
      <c r="F110" s="52">
        <v>1976</v>
      </c>
      <c r="G110" s="54">
        <v>0.02562361111631617</v>
      </c>
      <c r="H110" s="55">
        <v>13.171445604132373</v>
      </c>
      <c r="I110" s="47">
        <v>0.0031634087797921197</v>
      </c>
      <c r="J110" s="42" t="s">
        <v>444</v>
      </c>
      <c r="K110" s="40">
        <v>18</v>
      </c>
      <c r="L110" s="46"/>
      <c r="M110" s="30">
        <f>IF(B110="","",COUNTIF($D$3:D110,D110)-IF(D110="M",COUNTIF($Q$3:Q110,"M"))-IF(D110="F",COUNTIF($Q$3:Q110,"F")))</f>
        <v>104</v>
      </c>
      <c r="N110" s="1">
        <f t="shared" si="1"/>
        <v>108</v>
      </c>
    </row>
    <row r="111" spans="1:14" ht="15">
      <c r="A111" s="48">
        <v>109</v>
      </c>
      <c r="B111" s="50">
        <v>118</v>
      </c>
      <c r="C111" s="51" t="s">
        <v>179</v>
      </c>
      <c r="D111" s="52" t="s">
        <v>35</v>
      </c>
      <c r="E111" s="53" t="s">
        <v>56</v>
      </c>
      <c r="F111" s="52">
        <v>1968</v>
      </c>
      <c r="G111" s="54">
        <v>0.02565833333937917</v>
      </c>
      <c r="H111" s="55">
        <v>13.153621302519339</v>
      </c>
      <c r="I111" s="47">
        <v>0.0031676954739974284</v>
      </c>
      <c r="J111" s="42" t="s">
        <v>446</v>
      </c>
      <c r="K111" s="40">
        <v>17</v>
      </c>
      <c r="L111" s="46"/>
      <c r="M111" s="30">
        <f>IF(B111="","",COUNTIF($D$3:D111,D111)-IF(D111="M",COUNTIF($Q$3:Q111,"M"))-IF(D111="F",COUNTIF($Q$3:Q111,"F")))</f>
        <v>105</v>
      </c>
      <c r="N111" s="1">
        <f t="shared" si="1"/>
        <v>109</v>
      </c>
    </row>
    <row r="112" spans="1:14" ht="15">
      <c r="A112" s="48">
        <v>110</v>
      </c>
      <c r="B112" s="50">
        <v>231</v>
      </c>
      <c r="C112" s="51" t="s">
        <v>180</v>
      </c>
      <c r="D112" s="52" t="s">
        <v>35</v>
      </c>
      <c r="E112" s="53" t="s">
        <v>48</v>
      </c>
      <c r="F112" s="52">
        <v>1974</v>
      </c>
      <c r="G112" s="54">
        <v>0.025681481485662516</v>
      </c>
      <c r="H112" s="55">
        <v>13.141765212743659</v>
      </c>
      <c r="I112" s="47">
        <v>0.003170553269834879</v>
      </c>
      <c r="J112" s="42" t="s">
        <v>445</v>
      </c>
      <c r="K112" s="40">
        <v>23</v>
      </c>
      <c r="L112" s="46"/>
      <c r="M112" s="30">
        <f>IF(B112="","",COUNTIF($D$3:D112,D112)-IF(D112="M",COUNTIF($Q$3:Q112,"M"))-IF(D112="F",COUNTIF($Q$3:Q112,"F")))</f>
        <v>106</v>
      </c>
      <c r="N112" s="1">
        <f t="shared" si="1"/>
        <v>110</v>
      </c>
    </row>
    <row r="113" spans="1:14" ht="15">
      <c r="A113" s="48">
        <v>111</v>
      </c>
      <c r="B113" s="50">
        <v>235</v>
      </c>
      <c r="C113" s="51" t="s">
        <v>181</v>
      </c>
      <c r="D113" s="52" t="s">
        <v>35</v>
      </c>
      <c r="E113" s="53" t="s">
        <v>182</v>
      </c>
      <c r="F113" s="52">
        <v>1980</v>
      </c>
      <c r="G113" s="54">
        <v>0.025704629631945863</v>
      </c>
      <c r="H113" s="55">
        <v>13.129930476825585</v>
      </c>
      <c r="I113" s="47">
        <v>0.003173411065672329</v>
      </c>
      <c r="J113" s="42" t="s">
        <v>442</v>
      </c>
      <c r="K113" s="40">
        <v>15</v>
      </c>
      <c r="L113" s="46"/>
      <c r="M113" s="30">
        <f>IF(B113="","",COUNTIF($D$3:D113,D113)-IF(D113="M",COUNTIF($Q$3:Q113,"M"))-IF(D113="F",COUNTIF($Q$3:Q113,"F")))</f>
        <v>107</v>
      </c>
      <c r="N113" s="1">
        <f t="shared" si="1"/>
        <v>111</v>
      </c>
    </row>
    <row r="114" spans="1:14" ht="15">
      <c r="A114" s="48">
        <v>112</v>
      </c>
      <c r="B114" s="50">
        <v>425</v>
      </c>
      <c r="C114" s="51" t="s">
        <v>183</v>
      </c>
      <c r="D114" s="52" t="s">
        <v>35</v>
      </c>
      <c r="E114" s="53" t="s">
        <v>184</v>
      </c>
      <c r="F114" s="52">
        <v>1960</v>
      </c>
      <c r="G114" s="54">
        <v>0.025716203708725516</v>
      </c>
      <c r="H114" s="55">
        <v>13.12402109668645</v>
      </c>
      <c r="I114" s="47">
        <v>0.003174839964040187</v>
      </c>
      <c r="J114" s="42" t="s">
        <v>447</v>
      </c>
      <c r="K114" s="40">
        <v>14</v>
      </c>
      <c r="L114" s="46"/>
      <c r="M114" s="30">
        <f>IF(B114="","",COUNTIF($D$3:D114,D114)-IF(D114="M",COUNTIF($Q$3:Q114,"M"))-IF(D114="F",COUNTIF($Q$3:Q114,"F")))</f>
        <v>108</v>
      </c>
      <c r="N114" s="1">
        <f t="shared" si="1"/>
        <v>112</v>
      </c>
    </row>
    <row r="115" spans="1:14" ht="15">
      <c r="A115" s="48">
        <v>113</v>
      </c>
      <c r="B115" s="50">
        <v>93</v>
      </c>
      <c r="C115" s="51" t="s">
        <v>185</v>
      </c>
      <c r="D115" s="52" t="s">
        <v>35</v>
      </c>
      <c r="E115" s="53" t="s">
        <v>141</v>
      </c>
      <c r="F115" s="52">
        <v>1972</v>
      </c>
      <c r="G115" s="54">
        <v>0.025739351855008863</v>
      </c>
      <c r="H115" s="55">
        <v>13.112218283551016</v>
      </c>
      <c r="I115" s="47">
        <v>0.0031776977598776375</v>
      </c>
      <c r="J115" s="42" t="s">
        <v>445</v>
      </c>
      <c r="K115" s="40">
        <v>24</v>
      </c>
      <c r="L115" s="46"/>
      <c r="M115" s="30">
        <f>IF(B115="","",COUNTIF($D$3:D115,D115)-IF(D115="M",COUNTIF($Q$3:Q115,"M"))-IF(D115="F",COUNTIF($Q$3:Q115,"F")))</f>
        <v>109</v>
      </c>
      <c r="N115" s="1">
        <f t="shared" si="1"/>
        <v>113</v>
      </c>
    </row>
    <row r="116" spans="1:14" ht="15">
      <c r="A116" s="48">
        <v>114</v>
      </c>
      <c r="B116" s="50">
        <v>445</v>
      </c>
      <c r="C116" s="51" t="s">
        <v>186</v>
      </c>
      <c r="D116" s="52" t="s">
        <v>95</v>
      </c>
      <c r="E116" s="53" t="s">
        <v>52</v>
      </c>
      <c r="F116" s="52">
        <v>1968</v>
      </c>
      <c r="G116" s="54">
        <v>0.025750925931788515</v>
      </c>
      <c r="H116" s="55">
        <v>13.106324832512891</v>
      </c>
      <c r="I116" s="47">
        <v>0.003179126658245496</v>
      </c>
      <c r="J116" s="42" t="s">
        <v>453</v>
      </c>
      <c r="K116" s="40">
        <v>1</v>
      </c>
      <c r="L116" s="46"/>
      <c r="M116" s="30">
        <f>IF(B116="","",COUNTIF($D$3:D116,D116)-IF(D116="M",COUNTIF($Q$3:Q116,"M"))-IF(D116="F",COUNTIF($Q$3:Q116,"F")))</f>
        <v>5</v>
      </c>
      <c r="N116" s="1">
        <f t="shared" si="1"/>
        <v>114</v>
      </c>
    </row>
    <row r="117" spans="1:14" ht="15">
      <c r="A117" s="48">
        <v>115</v>
      </c>
      <c r="B117" s="50">
        <v>299</v>
      </c>
      <c r="C117" s="51" t="s">
        <v>187</v>
      </c>
      <c r="D117" s="52" t="s">
        <v>35</v>
      </c>
      <c r="E117" s="53" t="s">
        <v>157</v>
      </c>
      <c r="F117" s="52">
        <v>1976</v>
      </c>
      <c r="G117" s="54">
        <v>0.025750925931788515</v>
      </c>
      <c r="H117" s="55">
        <v>13.106324832512891</v>
      </c>
      <c r="I117" s="47">
        <v>0.003179126658245496</v>
      </c>
      <c r="J117" s="42" t="s">
        <v>444</v>
      </c>
      <c r="K117" s="40">
        <v>19</v>
      </c>
      <c r="L117" s="46"/>
      <c r="M117" s="30">
        <f>IF(B117="","",COUNTIF($D$3:D117,D117)-IF(D117="M",COUNTIF($Q$3:Q117,"M"))-IF(D117="F",COUNTIF($Q$3:Q117,"F")))</f>
        <v>110</v>
      </c>
      <c r="N117" s="1">
        <f t="shared" si="1"/>
        <v>115</v>
      </c>
    </row>
    <row r="118" spans="1:14" ht="15">
      <c r="A118" s="48">
        <v>116</v>
      </c>
      <c r="B118" s="50">
        <v>305</v>
      </c>
      <c r="C118" s="51" t="s">
        <v>188</v>
      </c>
      <c r="D118" s="52" t="s">
        <v>35</v>
      </c>
      <c r="E118" s="53" t="s">
        <v>73</v>
      </c>
      <c r="F118" s="52">
        <v>1956</v>
      </c>
      <c r="G118" s="54">
        <v>0.025785648147575557</v>
      </c>
      <c r="H118" s="55">
        <v>13.088676230608256</v>
      </c>
      <c r="I118" s="47">
        <v>0.003183413351552538</v>
      </c>
      <c r="J118" s="42" t="s">
        <v>448</v>
      </c>
      <c r="K118" s="40">
        <v>10</v>
      </c>
      <c r="L118" s="46"/>
      <c r="M118" s="30">
        <f>IF(B118="","",COUNTIF($D$3:D118,D118)-IF(D118="M",COUNTIF($Q$3:Q118,"M"))-IF(D118="F",COUNTIF($Q$3:Q118,"F")))</f>
        <v>111</v>
      </c>
      <c r="N118" s="1">
        <f t="shared" si="1"/>
        <v>116</v>
      </c>
    </row>
    <row r="119" spans="1:14" ht="15">
      <c r="A119" s="48">
        <v>117</v>
      </c>
      <c r="B119" s="50">
        <v>306</v>
      </c>
      <c r="C119" s="51" t="s">
        <v>189</v>
      </c>
      <c r="D119" s="52" t="s">
        <v>35</v>
      </c>
      <c r="E119" s="53" t="s">
        <v>73</v>
      </c>
      <c r="F119" s="52">
        <v>1964</v>
      </c>
      <c r="G119" s="54">
        <v>0.025808796301134862</v>
      </c>
      <c r="H119" s="55">
        <v>13.076936873075304</v>
      </c>
      <c r="I119" s="47">
        <v>0.0031862711482882546</v>
      </c>
      <c r="J119" s="42" t="s">
        <v>447</v>
      </c>
      <c r="K119" s="40">
        <v>15</v>
      </c>
      <c r="L119" s="46"/>
      <c r="M119" s="30">
        <f>IF(B119="","",COUNTIF($D$3:D119,D119)-IF(D119="M",COUNTIF($Q$3:Q119,"M"))-IF(D119="F",COUNTIF($Q$3:Q119,"F")))</f>
        <v>112</v>
      </c>
      <c r="N119" s="1">
        <f t="shared" si="1"/>
        <v>117</v>
      </c>
    </row>
    <row r="120" spans="1:14" ht="15">
      <c r="A120" s="48">
        <v>118</v>
      </c>
      <c r="B120" s="50">
        <v>300</v>
      </c>
      <c r="C120" s="51" t="s">
        <v>190</v>
      </c>
      <c r="D120" s="52" t="s">
        <v>35</v>
      </c>
      <c r="E120" s="53" t="s">
        <v>157</v>
      </c>
      <c r="F120" s="52">
        <v>1971</v>
      </c>
      <c r="G120" s="54">
        <v>0.025820370370638557</v>
      </c>
      <c r="H120" s="55">
        <v>13.07107509130797</v>
      </c>
      <c r="I120" s="47">
        <v>0.0031877000457578466</v>
      </c>
      <c r="J120" s="42" t="s">
        <v>445</v>
      </c>
      <c r="K120" s="40">
        <v>25</v>
      </c>
      <c r="L120" s="46"/>
      <c r="M120" s="30">
        <f>IF(B120="","",COUNTIF($D$3:D120,D120)-IF(D120="M",COUNTIF($Q$3:Q120,"M"))-IF(D120="F",COUNTIF($Q$3:Q120,"F")))</f>
        <v>113</v>
      </c>
      <c r="N120" s="1">
        <f t="shared" si="1"/>
        <v>118</v>
      </c>
    </row>
    <row r="121" spans="1:14" ht="15">
      <c r="A121" s="48">
        <v>119</v>
      </c>
      <c r="B121" s="50">
        <v>40</v>
      </c>
      <c r="C121" s="51" t="s">
        <v>191</v>
      </c>
      <c r="D121" s="52" t="s">
        <v>35</v>
      </c>
      <c r="E121" s="53" t="s">
        <v>54</v>
      </c>
      <c r="F121" s="52">
        <v>1974</v>
      </c>
      <c r="G121" s="54">
        <v>0.02586666667048121</v>
      </c>
      <c r="H121" s="55">
        <v>13.047680410447</v>
      </c>
      <c r="I121" s="47">
        <v>0.0031934156383310137</v>
      </c>
      <c r="J121" s="42" t="s">
        <v>445</v>
      </c>
      <c r="K121" s="40">
        <v>26</v>
      </c>
      <c r="L121" s="46"/>
      <c r="M121" s="30">
        <f>IF(B121="","",COUNTIF($D$3:D121,D121)-IF(D121="M",COUNTIF($Q$3:Q121,"M"))-IF(D121="F",COUNTIF($Q$3:Q121,"F")))</f>
        <v>114</v>
      </c>
      <c r="N121" s="1">
        <f t="shared" si="1"/>
        <v>119</v>
      </c>
    </row>
    <row r="122" spans="1:14" ht="15">
      <c r="A122" s="48">
        <v>120</v>
      </c>
      <c r="B122" s="50">
        <v>389</v>
      </c>
      <c r="C122" s="51" t="s">
        <v>192</v>
      </c>
      <c r="D122" s="52" t="s">
        <v>35</v>
      </c>
      <c r="E122" s="53" t="s">
        <v>42</v>
      </c>
      <c r="F122" s="52">
        <v>1966</v>
      </c>
      <c r="G122" s="54">
        <v>0.025982407409173902</v>
      </c>
      <c r="H122" s="55">
        <v>12.989558461039104</v>
      </c>
      <c r="I122" s="47">
        <v>0.003207704618416531</v>
      </c>
      <c r="J122" s="42" t="s">
        <v>446</v>
      </c>
      <c r="K122" s="40">
        <v>18</v>
      </c>
      <c r="L122" s="46"/>
      <c r="M122" s="30">
        <f>IF(B122="","",COUNTIF($D$3:D122,D122)-IF(D122="M",COUNTIF($Q$3:Q122,"M"))-IF(D122="F",COUNTIF($Q$3:Q122,"F")))</f>
        <v>115</v>
      </c>
      <c r="N122" s="1">
        <f t="shared" si="1"/>
        <v>120</v>
      </c>
    </row>
    <row r="123" spans="1:14" ht="15">
      <c r="A123" s="48">
        <v>121</v>
      </c>
      <c r="B123" s="50">
        <v>213</v>
      </c>
      <c r="C123" s="51" t="s">
        <v>193</v>
      </c>
      <c r="D123" s="52" t="s">
        <v>35</v>
      </c>
      <c r="E123" s="53" t="s">
        <v>194</v>
      </c>
      <c r="F123" s="52">
        <v>1956</v>
      </c>
      <c r="G123" s="54">
        <v>0.025993981485953555</v>
      </c>
      <c r="H123" s="55">
        <v>12.983774731946157</v>
      </c>
      <c r="I123" s="47">
        <v>0.0032091335167843895</v>
      </c>
      <c r="J123" s="42" t="s">
        <v>448</v>
      </c>
      <c r="K123" s="40">
        <v>11</v>
      </c>
      <c r="L123" s="46"/>
      <c r="M123" s="30">
        <f>IF(B123="","",COUNTIF($D$3:D123,D123)-IF(D123="M",COUNTIF($Q$3:Q123,"M"))-IF(D123="F",COUNTIF($Q$3:Q123,"F")))</f>
        <v>116</v>
      </c>
      <c r="N123" s="1">
        <f t="shared" si="1"/>
        <v>121</v>
      </c>
    </row>
    <row r="124" spans="1:14" ht="15">
      <c r="A124" s="48">
        <v>122</v>
      </c>
      <c r="B124" s="50">
        <v>260</v>
      </c>
      <c r="C124" s="51" t="s">
        <v>195</v>
      </c>
      <c r="D124" s="52" t="s">
        <v>35</v>
      </c>
      <c r="E124" s="53" t="s">
        <v>50</v>
      </c>
      <c r="F124" s="52">
        <v>1949</v>
      </c>
      <c r="G124" s="54">
        <v>0.02600555555545725</v>
      </c>
      <c r="H124" s="55">
        <v>12.977996154716864</v>
      </c>
      <c r="I124" s="47">
        <v>0.0032105624142539815</v>
      </c>
      <c r="J124" s="42" t="s">
        <v>454</v>
      </c>
      <c r="K124" s="40">
        <v>1</v>
      </c>
      <c r="L124" s="46"/>
      <c r="M124" s="30">
        <f>IF(B124="","",COUNTIF($D$3:D124,D124)-IF(D124="M",COUNTIF($Q$3:Q124,"M"))-IF(D124="F",COUNTIF($Q$3:Q124,"F")))</f>
        <v>117</v>
      </c>
      <c r="N124" s="1">
        <f t="shared" si="1"/>
        <v>122</v>
      </c>
    </row>
    <row r="125" spans="1:14" ht="15">
      <c r="A125" s="48">
        <v>123</v>
      </c>
      <c r="B125" s="50">
        <v>131</v>
      </c>
      <c r="C125" s="51" t="s">
        <v>196</v>
      </c>
      <c r="D125" s="52" t="s">
        <v>35</v>
      </c>
      <c r="E125" s="53" t="s">
        <v>69</v>
      </c>
      <c r="F125" s="52">
        <v>1975</v>
      </c>
      <c r="G125" s="54">
        <v>0.026028703709016554</v>
      </c>
      <c r="H125" s="55">
        <v>12.966454410216642</v>
      </c>
      <c r="I125" s="47">
        <v>0.003213420210989698</v>
      </c>
      <c r="J125" s="42" t="s">
        <v>444</v>
      </c>
      <c r="K125" s="40">
        <v>20</v>
      </c>
      <c r="L125" s="46"/>
      <c r="M125" s="30">
        <f>IF(B125="","",COUNTIF($D$3:D125,D125)-IF(D125="M",COUNTIF($Q$3:Q125,"M"))-IF(D125="F",COUNTIF($Q$3:Q125,"F")))</f>
        <v>118</v>
      </c>
      <c r="N125" s="1">
        <f t="shared" si="1"/>
        <v>123</v>
      </c>
    </row>
    <row r="126" spans="1:14" ht="15">
      <c r="A126" s="48">
        <v>124</v>
      </c>
      <c r="B126" s="50">
        <v>152</v>
      </c>
      <c r="C126" s="51" t="s">
        <v>197</v>
      </c>
      <c r="D126" s="52" t="s">
        <v>35</v>
      </c>
      <c r="E126" s="53" t="s">
        <v>63</v>
      </c>
      <c r="F126" s="52">
        <v>1964</v>
      </c>
      <c r="G126" s="54">
        <v>0.0260865740783629</v>
      </c>
      <c r="H126" s="55">
        <v>12.937689670792535</v>
      </c>
      <c r="I126" s="47">
        <v>0.003220564701032457</v>
      </c>
      <c r="J126" s="42" t="s">
        <v>447</v>
      </c>
      <c r="K126" s="40">
        <v>16</v>
      </c>
      <c r="L126" s="46"/>
      <c r="M126" s="30">
        <f>IF(B126="","",COUNTIF($D$3:D126,D126)-IF(D126="M",COUNTIF($Q$3:Q126,"M"))-IF(D126="F",COUNTIF($Q$3:Q126,"F")))</f>
        <v>119</v>
      </c>
      <c r="N126" s="1">
        <f t="shared" si="1"/>
        <v>124</v>
      </c>
    </row>
    <row r="127" spans="1:14" ht="15">
      <c r="A127" s="48">
        <v>125</v>
      </c>
      <c r="B127" s="50">
        <v>327</v>
      </c>
      <c r="C127" s="51" t="s">
        <v>198</v>
      </c>
      <c r="D127" s="52" t="s">
        <v>95</v>
      </c>
      <c r="E127" s="53" t="s">
        <v>71</v>
      </c>
      <c r="F127" s="52">
        <v>1976</v>
      </c>
      <c r="G127" s="54">
        <v>0.026109722224646248</v>
      </c>
      <c r="H127" s="55">
        <v>12.92621947855949</v>
      </c>
      <c r="I127" s="47">
        <v>0.0032234224968699073</v>
      </c>
      <c r="J127" s="42" t="s">
        <v>455</v>
      </c>
      <c r="K127" s="40">
        <v>1</v>
      </c>
      <c r="L127" s="46"/>
      <c r="M127" s="30">
        <f>IF(B127="","",COUNTIF($D$3:D127,D127)-IF(D127="M",COUNTIF($Q$3:Q127,"M"))-IF(D127="F",COUNTIF($Q$3:Q127,"F")))</f>
        <v>6</v>
      </c>
      <c r="N127" s="1">
        <f t="shared" si="1"/>
        <v>125</v>
      </c>
    </row>
    <row r="128" spans="1:14" ht="15">
      <c r="A128" s="48">
        <v>126</v>
      </c>
      <c r="B128" s="50">
        <v>210</v>
      </c>
      <c r="C128" s="51" t="s">
        <v>199</v>
      </c>
      <c r="D128" s="52" t="s">
        <v>35</v>
      </c>
      <c r="E128" s="53" t="s">
        <v>194</v>
      </c>
      <c r="F128" s="52">
        <v>1965</v>
      </c>
      <c r="G128" s="54">
        <v>0.026132870370929595</v>
      </c>
      <c r="H128" s="55">
        <v>12.91476960661151</v>
      </c>
      <c r="I128" s="47">
        <v>0.0032262802927073577</v>
      </c>
      <c r="J128" s="42" t="s">
        <v>446</v>
      </c>
      <c r="K128" s="40">
        <v>19</v>
      </c>
      <c r="L128" s="46"/>
      <c r="M128" s="30">
        <f>IF(B128="","",COUNTIF($D$3:D128,D128)-IF(D128="M",COUNTIF($Q$3:Q128,"M"))-IF(D128="F",COUNTIF($Q$3:Q128,"F")))</f>
        <v>120</v>
      </c>
      <c r="N128" s="1">
        <f t="shared" si="1"/>
        <v>126</v>
      </c>
    </row>
    <row r="129" spans="1:14" ht="15">
      <c r="A129" s="48">
        <v>127</v>
      </c>
      <c r="B129" s="50">
        <v>410</v>
      </c>
      <c r="C129" s="51" t="s">
        <v>200</v>
      </c>
      <c r="D129" s="52" t="s">
        <v>35</v>
      </c>
      <c r="E129" s="53" t="s">
        <v>170</v>
      </c>
      <c r="F129" s="52">
        <v>1963</v>
      </c>
      <c r="G129" s="54">
        <v>0.0261560185244889</v>
      </c>
      <c r="H129" s="55">
        <v>12.903339997408679</v>
      </c>
      <c r="I129" s="47">
        <v>0.0032291380894430744</v>
      </c>
      <c r="J129" s="42" t="s">
        <v>447</v>
      </c>
      <c r="K129" s="40">
        <v>17</v>
      </c>
      <c r="L129" s="46"/>
      <c r="M129" s="30">
        <f>IF(B129="","",COUNTIF($D$3:D129,D129)-IF(D129="M",COUNTIF($Q$3:Q129,"M"))-IF(D129="F",COUNTIF($Q$3:Q129,"F")))</f>
        <v>121</v>
      </c>
      <c r="N129" s="1">
        <f t="shared" si="1"/>
        <v>127</v>
      </c>
    </row>
    <row r="130" spans="1:14" ht="15">
      <c r="A130" s="48">
        <v>128</v>
      </c>
      <c r="B130" s="50">
        <v>19</v>
      </c>
      <c r="C130" s="51" t="s">
        <v>201</v>
      </c>
      <c r="D130" s="52" t="s">
        <v>35</v>
      </c>
      <c r="E130" s="53" t="s">
        <v>42</v>
      </c>
      <c r="F130" s="52">
        <v>1964</v>
      </c>
      <c r="G130" s="54">
        <v>0.026190740740275942</v>
      </c>
      <c r="H130" s="55">
        <v>12.886233472617855</v>
      </c>
      <c r="I130" s="47">
        <v>0.0032334247827501164</v>
      </c>
      <c r="J130" s="42" t="s">
        <v>447</v>
      </c>
      <c r="K130" s="40">
        <v>18</v>
      </c>
      <c r="L130" s="46"/>
      <c r="M130" s="30">
        <f>IF(B130="","",COUNTIF($D$3:D130,D130)-IF(D130="M",COUNTIF($Q$3:Q130,"M"))-IF(D130="F",COUNTIF($Q$3:Q130,"F")))</f>
        <v>122</v>
      </c>
      <c r="N130" s="1">
        <f t="shared" si="1"/>
        <v>128</v>
      </c>
    </row>
    <row r="131" spans="1:14" ht="15">
      <c r="A131" s="48">
        <v>129</v>
      </c>
      <c r="B131" s="50">
        <v>20</v>
      </c>
      <c r="C131" s="51" t="s">
        <v>202</v>
      </c>
      <c r="D131" s="52" t="s">
        <v>35</v>
      </c>
      <c r="E131" s="53" t="s">
        <v>42</v>
      </c>
      <c r="F131" s="52">
        <v>1963</v>
      </c>
      <c r="G131" s="54">
        <v>0.026213888893835247</v>
      </c>
      <c r="H131" s="55">
        <v>12.874854294487008</v>
      </c>
      <c r="I131" s="47">
        <v>0.003236282579485833</v>
      </c>
      <c r="J131" s="42" t="s">
        <v>447</v>
      </c>
      <c r="K131" s="40">
        <v>19</v>
      </c>
      <c r="L131" s="46"/>
      <c r="M131" s="30">
        <f>IF(B131="","",COUNTIF($D$3:D131,D131)-IF(D131="M",COUNTIF($Q$3:Q131,"M"))-IF(D131="F",COUNTIF($Q$3:Q131,"F")))</f>
        <v>123</v>
      </c>
      <c r="N131" s="1">
        <f t="shared" si="1"/>
        <v>129</v>
      </c>
    </row>
    <row r="132" spans="1:14" ht="15">
      <c r="A132" s="48">
        <v>130</v>
      </c>
      <c r="B132" s="50">
        <v>295</v>
      </c>
      <c r="C132" s="51" t="s">
        <v>203</v>
      </c>
      <c r="D132" s="52" t="s">
        <v>35</v>
      </c>
      <c r="E132" s="53" t="s">
        <v>60</v>
      </c>
      <c r="F132" s="52">
        <v>1947</v>
      </c>
      <c r="G132" s="54">
        <v>0.02622546296333894</v>
      </c>
      <c r="H132" s="55">
        <v>12.869172241946595</v>
      </c>
      <c r="I132" s="47">
        <v>0.003237711476955425</v>
      </c>
      <c r="J132" s="42" t="s">
        <v>454</v>
      </c>
      <c r="K132" s="40">
        <v>2</v>
      </c>
      <c r="L132" s="46"/>
      <c r="M132" s="30">
        <f>IF(B132="","",COUNTIF($D$3:D132,D132)-IF(D132="M",COUNTIF($Q$3:Q132,"M"))-IF(D132="F",COUNTIF($Q$3:Q132,"F")))</f>
        <v>124</v>
      </c>
      <c r="N132" s="1">
        <f aca="true" t="shared" si="2" ref="N132:N195">A132</f>
        <v>130</v>
      </c>
    </row>
    <row r="133" spans="1:14" ht="15">
      <c r="A133" s="48">
        <v>131</v>
      </c>
      <c r="B133" s="50">
        <v>427</v>
      </c>
      <c r="C133" s="51" t="s">
        <v>204</v>
      </c>
      <c r="D133" s="52" t="s">
        <v>95</v>
      </c>
      <c r="E133" s="53" t="s">
        <v>182</v>
      </c>
      <c r="F133" s="52">
        <v>1981</v>
      </c>
      <c r="G133" s="54">
        <v>0.02626018518640194</v>
      </c>
      <c r="H133" s="55">
        <v>12.852156129301187</v>
      </c>
      <c r="I133" s="47">
        <v>0.0032419981711607334</v>
      </c>
      <c r="J133" s="42" t="s">
        <v>456</v>
      </c>
      <c r="K133" s="40">
        <v>1</v>
      </c>
      <c r="L133" s="46"/>
      <c r="M133" s="30">
        <f>IF(B133="","",COUNTIF($D$3:D133,D133)-IF(D133="M",COUNTIF($Q$3:Q133,"M"))-IF(D133="F",COUNTIF($Q$3:Q133,"F")))</f>
        <v>7</v>
      </c>
      <c r="N133" s="1">
        <f t="shared" si="2"/>
        <v>131</v>
      </c>
    </row>
    <row r="134" spans="1:14" ht="15">
      <c r="A134" s="48">
        <v>132</v>
      </c>
      <c r="B134" s="50">
        <v>191</v>
      </c>
      <c r="C134" s="51" t="s">
        <v>205</v>
      </c>
      <c r="D134" s="52" t="s">
        <v>95</v>
      </c>
      <c r="E134" s="53" t="s">
        <v>111</v>
      </c>
      <c r="F134" s="52">
        <v>1971</v>
      </c>
      <c r="G134" s="54">
        <v>0.026271759263181593</v>
      </c>
      <c r="H134" s="55">
        <v>12.846494085875223</v>
      </c>
      <c r="I134" s="47">
        <v>0.0032434270695285918</v>
      </c>
      <c r="J134" s="42" t="s">
        <v>452</v>
      </c>
      <c r="K134" s="40">
        <v>2</v>
      </c>
      <c r="L134" s="46"/>
      <c r="M134" s="30">
        <f>IF(B134="","",COUNTIF($D$3:D134,D134)-IF(D134="M",COUNTIF($Q$3:Q134,"M"))-IF(D134="F",COUNTIF($Q$3:Q134,"F")))</f>
        <v>8</v>
      </c>
      <c r="N134" s="1">
        <f t="shared" si="2"/>
        <v>132</v>
      </c>
    </row>
    <row r="135" spans="1:14" ht="15">
      <c r="A135" s="48">
        <v>133</v>
      </c>
      <c r="B135" s="50">
        <v>239</v>
      </c>
      <c r="C135" s="51" t="s">
        <v>206</v>
      </c>
      <c r="D135" s="52" t="s">
        <v>35</v>
      </c>
      <c r="E135" s="53" t="s">
        <v>207</v>
      </c>
      <c r="F135" s="52">
        <v>1977</v>
      </c>
      <c r="G135" s="54">
        <v>0.026306481486244593</v>
      </c>
      <c r="H135" s="55">
        <v>12.829537852733194</v>
      </c>
      <c r="I135" s="47">
        <v>0.0032477137637339005</v>
      </c>
      <c r="J135" s="42" t="s">
        <v>444</v>
      </c>
      <c r="K135" s="40">
        <v>21</v>
      </c>
      <c r="L135" s="46"/>
      <c r="M135" s="30">
        <f>IF(B135="","",COUNTIF($D$3:D135,D135)-IF(D135="M",COUNTIF($Q$3:Q135,"M"))-IF(D135="F",COUNTIF($Q$3:Q135,"F")))</f>
        <v>125</v>
      </c>
      <c r="N135" s="1">
        <f t="shared" si="2"/>
        <v>133</v>
      </c>
    </row>
    <row r="136" spans="1:14" ht="15">
      <c r="A136" s="48">
        <v>134</v>
      </c>
      <c r="B136" s="50">
        <v>338</v>
      </c>
      <c r="C136" s="51" t="s">
        <v>208</v>
      </c>
      <c r="D136" s="52" t="s">
        <v>35</v>
      </c>
      <c r="E136" s="53" t="s">
        <v>67</v>
      </c>
      <c r="F136" s="52">
        <v>1962</v>
      </c>
      <c r="G136" s="54">
        <v>0.026318055555748288</v>
      </c>
      <c r="H136" s="55">
        <v>12.823895719996857</v>
      </c>
      <c r="I136" s="47">
        <v>0.0032491426612034926</v>
      </c>
      <c r="J136" s="42" t="s">
        <v>447</v>
      </c>
      <c r="K136" s="40">
        <v>20</v>
      </c>
      <c r="L136" s="46"/>
      <c r="M136" s="30">
        <f>IF(B136="","",COUNTIF($D$3:D136,D136)-IF(D136="M",COUNTIF($Q$3:Q136,"M"))-IF(D136="F",COUNTIF($Q$3:Q136,"F")))</f>
        <v>126</v>
      </c>
      <c r="N136" s="1">
        <f t="shared" si="2"/>
        <v>134</v>
      </c>
    </row>
    <row r="137" spans="1:14" ht="15">
      <c r="A137" s="48">
        <v>135</v>
      </c>
      <c r="B137" s="50">
        <v>187</v>
      </c>
      <c r="C137" s="51" t="s">
        <v>209</v>
      </c>
      <c r="D137" s="52" t="s">
        <v>35</v>
      </c>
      <c r="E137" s="53" t="s">
        <v>178</v>
      </c>
      <c r="F137" s="52">
        <v>1966</v>
      </c>
      <c r="G137" s="54">
        <v>0.02632962963252794</v>
      </c>
      <c r="H137" s="55">
        <v>12.81825854409469</v>
      </c>
      <c r="I137" s="47">
        <v>0.003250571559571351</v>
      </c>
      <c r="J137" s="42" t="s">
        <v>446</v>
      </c>
      <c r="K137" s="40">
        <v>20</v>
      </c>
      <c r="L137" s="46"/>
      <c r="M137" s="30">
        <f>IF(B137="","",COUNTIF($D$3:D137,D137)-IF(D137="M",COUNTIF($Q$3:Q137,"M"))-IF(D137="F",COUNTIF($Q$3:Q137,"F")))</f>
        <v>127</v>
      </c>
      <c r="N137" s="1">
        <f t="shared" si="2"/>
        <v>135</v>
      </c>
    </row>
    <row r="138" spans="1:14" ht="15">
      <c r="A138" s="48">
        <v>136</v>
      </c>
      <c r="B138" s="50">
        <v>133</v>
      </c>
      <c r="C138" s="51" t="s">
        <v>210</v>
      </c>
      <c r="D138" s="52" t="s">
        <v>95</v>
      </c>
      <c r="E138" s="53" t="s">
        <v>69</v>
      </c>
      <c r="F138" s="52">
        <v>1969</v>
      </c>
      <c r="G138" s="54">
        <v>0.02639907407865394</v>
      </c>
      <c r="H138" s="55">
        <v>12.784539298402876</v>
      </c>
      <c r="I138" s="47">
        <v>0.003259144947981968</v>
      </c>
      <c r="J138" s="42" t="s">
        <v>453</v>
      </c>
      <c r="K138" s="40">
        <v>2</v>
      </c>
      <c r="L138" s="46"/>
      <c r="M138" s="30">
        <f>IF(B138="","",COUNTIF($D$3:D138,D138)-IF(D138="M",COUNTIF($Q$3:Q138,"M"))-IF(D138="F",COUNTIF($Q$3:Q138,"F")))</f>
        <v>9</v>
      </c>
      <c r="N138" s="1">
        <f t="shared" si="2"/>
        <v>136</v>
      </c>
    </row>
    <row r="139" spans="1:14" ht="15">
      <c r="A139" s="48">
        <v>137</v>
      </c>
      <c r="B139" s="50">
        <v>105</v>
      </c>
      <c r="C139" s="51" t="s">
        <v>211</v>
      </c>
      <c r="D139" s="52" t="s">
        <v>35</v>
      </c>
      <c r="E139" s="53" t="s">
        <v>76</v>
      </c>
      <c r="F139" s="52">
        <v>1968</v>
      </c>
      <c r="G139" s="54">
        <v>0.026422222224937286</v>
      </c>
      <c r="H139" s="55">
        <v>12.773338938973405</v>
      </c>
      <c r="I139" s="47">
        <v>0.0032620027438194183</v>
      </c>
      <c r="J139" s="42" t="s">
        <v>446</v>
      </c>
      <c r="K139" s="40">
        <v>21</v>
      </c>
      <c r="L139" s="46"/>
      <c r="M139" s="30">
        <f>IF(B139="","",COUNTIF($D$3:D139,D139)-IF(D139="M",COUNTIF($Q$3:Q139,"M"))-IF(D139="F",COUNTIF($Q$3:Q139,"F")))</f>
        <v>128</v>
      </c>
      <c r="N139" s="1">
        <f t="shared" si="2"/>
        <v>137</v>
      </c>
    </row>
    <row r="140" spans="1:14" ht="15">
      <c r="A140" s="48">
        <v>138</v>
      </c>
      <c r="B140" s="50">
        <v>370</v>
      </c>
      <c r="C140" s="51" t="s">
        <v>212</v>
      </c>
      <c r="D140" s="52" t="s">
        <v>35</v>
      </c>
      <c r="E140" s="53" t="s">
        <v>67</v>
      </c>
      <c r="F140" s="52">
        <v>1976</v>
      </c>
      <c r="G140" s="54">
        <v>0.026561111117189284</v>
      </c>
      <c r="H140" s="55">
        <v>12.706546744634622</v>
      </c>
      <c r="I140" s="47">
        <v>0.0032791495206406524</v>
      </c>
      <c r="J140" s="42" t="s">
        <v>444</v>
      </c>
      <c r="K140" s="40">
        <v>22</v>
      </c>
      <c r="L140" s="46"/>
      <c r="M140" s="30">
        <f>IF(B140="","",COUNTIF($D$3:D140,D140)-IF(D140="M",COUNTIF($Q$3:Q140,"M"))-IF(D140="F",COUNTIF($Q$3:Q140,"F")))</f>
        <v>129</v>
      </c>
      <c r="N140" s="1">
        <f t="shared" si="2"/>
        <v>138</v>
      </c>
    </row>
    <row r="141" spans="1:14" ht="15">
      <c r="A141" s="48">
        <v>139</v>
      </c>
      <c r="B141" s="50">
        <v>123</v>
      </c>
      <c r="C141" s="51" t="s">
        <v>213</v>
      </c>
      <c r="D141" s="52" t="s">
        <v>35</v>
      </c>
      <c r="E141" s="53" t="s">
        <v>56</v>
      </c>
      <c r="F141" s="52">
        <v>1970</v>
      </c>
      <c r="G141" s="54">
        <v>0.026574074074074073</v>
      </c>
      <c r="H141" s="55">
        <v>12.70034843205575</v>
      </c>
      <c r="I141" s="47">
        <v>0.0032807498856881573</v>
      </c>
      <c r="J141" s="42" t="s">
        <v>445</v>
      </c>
      <c r="K141" s="40">
        <v>27</v>
      </c>
      <c r="L141" s="46"/>
      <c r="M141" s="30">
        <f>IF(B141="","",COUNTIF($D$3:D141,D141)-IF(D141="M",COUNTIF($Q$3:Q141,"M"))-IF(D141="F",COUNTIF($Q$3:Q141,"F")))</f>
        <v>130</v>
      </c>
      <c r="N141" s="1">
        <f t="shared" si="2"/>
        <v>139</v>
      </c>
    </row>
    <row r="142" spans="1:14" ht="15">
      <c r="A142" s="48">
        <v>140</v>
      </c>
      <c r="B142" s="50">
        <v>348</v>
      </c>
      <c r="C142" s="51" t="s">
        <v>214</v>
      </c>
      <c r="D142" s="52" t="s">
        <v>95</v>
      </c>
      <c r="E142" s="53" t="s">
        <v>67</v>
      </c>
      <c r="F142" s="52">
        <v>1961</v>
      </c>
      <c r="G142" s="54">
        <v>0.026585648148148146</v>
      </c>
      <c r="H142" s="55">
        <v>12.694819329560296</v>
      </c>
      <c r="I142" s="47">
        <v>0.0032821787837219937</v>
      </c>
      <c r="J142" s="42" t="s">
        <v>457</v>
      </c>
      <c r="K142" s="40">
        <v>1</v>
      </c>
      <c r="L142" s="46"/>
      <c r="M142" s="30">
        <f>IF(B142="","",COUNTIF($D$3:D142,D142)-IF(D142="M",COUNTIF($Q$3:Q142,"M"))-IF(D142="F",COUNTIF($Q$3:Q142,"F")))</f>
        <v>10</v>
      </c>
      <c r="N142" s="1">
        <f t="shared" si="2"/>
        <v>140</v>
      </c>
    </row>
    <row r="143" spans="1:14" ht="15">
      <c r="A143" s="48">
        <v>141</v>
      </c>
      <c r="B143" s="50">
        <v>163</v>
      </c>
      <c r="C143" s="51" t="s">
        <v>215</v>
      </c>
      <c r="D143" s="52" t="s">
        <v>35</v>
      </c>
      <c r="E143" s="53" t="s">
        <v>126</v>
      </c>
      <c r="F143" s="52">
        <v>1974</v>
      </c>
      <c r="G143" s="54">
        <v>0.026595833332976326</v>
      </c>
      <c r="H143" s="55">
        <v>12.689957700311341</v>
      </c>
      <c r="I143" s="47">
        <v>0.003283436213947695</v>
      </c>
      <c r="J143" s="42" t="s">
        <v>445</v>
      </c>
      <c r="K143" s="40">
        <v>28</v>
      </c>
      <c r="L143" s="46"/>
      <c r="M143" s="30">
        <f>IF(B143="","",COUNTIF($D$3:D143,D143)-IF(D143="M",COUNTIF($Q$3:Q143,"M"))-IF(D143="F",COUNTIF($Q$3:Q143,"F")))</f>
        <v>131</v>
      </c>
      <c r="N143" s="1">
        <f t="shared" si="2"/>
        <v>141</v>
      </c>
    </row>
    <row r="144" spans="1:14" ht="15">
      <c r="A144" s="48">
        <v>142</v>
      </c>
      <c r="B144" s="50">
        <v>359</v>
      </c>
      <c r="C144" s="51" t="s">
        <v>216</v>
      </c>
      <c r="D144" s="52" t="s">
        <v>35</v>
      </c>
      <c r="E144" s="53" t="s">
        <v>67</v>
      </c>
      <c r="F144" s="52">
        <v>1987</v>
      </c>
      <c r="G144" s="54">
        <v>0.026630555556039326</v>
      </c>
      <c r="H144" s="55">
        <v>12.673411911733893</v>
      </c>
      <c r="I144" s="47">
        <v>0.003287722908153003</v>
      </c>
      <c r="J144" s="42" t="s">
        <v>443</v>
      </c>
      <c r="K144" s="40">
        <v>4</v>
      </c>
      <c r="L144" s="46"/>
      <c r="M144" s="30">
        <f>IF(B144="","",COUNTIF($D$3:D144,D144)-IF(D144="M",COUNTIF($Q$3:Q144,"M"))-IF(D144="F",COUNTIF($Q$3:Q144,"F")))</f>
        <v>132</v>
      </c>
      <c r="N144" s="1">
        <f t="shared" si="2"/>
        <v>142</v>
      </c>
    </row>
    <row r="145" spans="1:14" ht="15">
      <c r="A145" s="48">
        <v>143</v>
      </c>
      <c r="B145" s="50">
        <v>43</v>
      </c>
      <c r="C145" s="51" t="s">
        <v>217</v>
      </c>
      <c r="D145" s="52" t="s">
        <v>35</v>
      </c>
      <c r="E145" s="53" t="s">
        <v>54</v>
      </c>
      <c r="F145" s="52">
        <v>1972</v>
      </c>
      <c r="G145" s="54">
        <v>0.02665370370959863</v>
      </c>
      <c r="H145" s="55">
        <v>12.662405333126676</v>
      </c>
      <c r="I145" s="47">
        <v>0.00329058070488872</v>
      </c>
      <c r="J145" s="42" t="s">
        <v>445</v>
      </c>
      <c r="K145" s="40">
        <v>29</v>
      </c>
      <c r="L145" s="46"/>
      <c r="M145" s="30">
        <f>IF(B145="","",COUNTIF($D$3:D145,D145)-IF(D145="M",COUNTIF($Q$3:Q145,"M"))-IF(D145="F",COUNTIF($Q$3:Q145,"F")))</f>
        <v>133</v>
      </c>
      <c r="N145" s="1">
        <f t="shared" si="2"/>
        <v>143</v>
      </c>
    </row>
    <row r="146" spans="1:14" ht="15">
      <c r="A146" s="48">
        <v>144</v>
      </c>
      <c r="B146" s="50">
        <v>144</v>
      </c>
      <c r="C146" s="51" t="s">
        <v>218</v>
      </c>
      <c r="D146" s="52" t="s">
        <v>35</v>
      </c>
      <c r="E146" s="53" t="s">
        <v>69</v>
      </c>
      <c r="F146" s="52">
        <v>1970</v>
      </c>
      <c r="G146" s="54">
        <v>0.026676851855881978</v>
      </c>
      <c r="H146" s="55">
        <v>12.651417859322281</v>
      </c>
      <c r="I146" s="47">
        <v>0.0032934385007261703</v>
      </c>
      <c r="J146" s="42" t="s">
        <v>445</v>
      </c>
      <c r="K146" s="40">
        <v>30</v>
      </c>
      <c r="L146" s="46"/>
      <c r="M146" s="30">
        <f>IF(B146="","",COUNTIF($D$3:D146,D146)-IF(D146="M",COUNTIF($Q$3:Q146,"M"))-IF(D146="F",COUNTIF($Q$3:Q146,"F")))</f>
        <v>134</v>
      </c>
      <c r="N146" s="1">
        <f t="shared" si="2"/>
        <v>144</v>
      </c>
    </row>
    <row r="147" spans="1:14" ht="15">
      <c r="A147" s="48">
        <v>145</v>
      </c>
      <c r="B147" s="50">
        <v>324</v>
      </c>
      <c r="C147" s="51" t="s">
        <v>219</v>
      </c>
      <c r="D147" s="52" t="s">
        <v>35</v>
      </c>
      <c r="E147" s="53" t="s">
        <v>71</v>
      </c>
      <c r="F147" s="52">
        <v>1960</v>
      </c>
      <c r="G147" s="54">
        <v>0.026700000002165325</v>
      </c>
      <c r="H147" s="55">
        <v>12.640449437177127</v>
      </c>
      <c r="I147" s="47">
        <v>0.0032962962965636207</v>
      </c>
      <c r="J147" s="42" t="s">
        <v>447</v>
      </c>
      <c r="K147" s="40">
        <v>21</v>
      </c>
      <c r="L147" s="46"/>
      <c r="M147" s="30">
        <f>IF(B147="","",COUNTIF($D$3:D147,D147)-IF(D147="M",COUNTIF($Q$3:Q147,"M"))-IF(D147="F",COUNTIF($Q$3:Q147,"F")))</f>
        <v>135</v>
      </c>
      <c r="N147" s="1">
        <f t="shared" si="2"/>
        <v>145</v>
      </c>
    </row>
    <row r="148" spans="1:14" ht="15">
      <c r="A148" s="48">
        <v>146</v>
      </c>
      <c r="B148" s="50">
        <v>365</v>
      </c>
      <c r="C148" s="51" t="s">
        <v>220</v>
      </c>
      <c r="D148" s="52" t="s">
        <v>35</v>
      </c>
      <c r="E148" s="53" t="s">
        <v>67</v>
      </c>
      <c r="F148" s="52">
        <v>1971</v>
      </c>
      <c r="G148" s="54">
        <v>0.026723148148448672</v>
      </c>
      <c r="H148" s="55">
        <v>12.629500017182387</v>
      </c>
      <c r="I148" s="47">
        <v>0.0032991540924010706</v>
      </c>
      <c r="J148" s="42" t="s">
        <v>445</v>
      </c>
      <c r="K148" s="40">
        <v>31</v>
      </c>
      <c r="L148" s="46"/>
      <c r="M148" s="30">
        <f>IF(B148="","",COUNTIF($D$3:D148,D148)-IF(D148="M",COUNTIF($Q$3:Q148,"M"))-IF(D148="F",COUNTIF($Q$3:Q148,"F")))</f>
        <v>136</v>
      </c>
      <c r="N148" s="1">
        <f t="shared" si="2"/>
        <v>146</v>
      </c>
    </row>
    <row r="149" spans="1:14" ht="15">
      <c r="A149" s="48">
        <v>147</v>
      </c>
      <c r="B149" s="50">
        <v>377</v>
      </c>
      <c r="C149" s="51" t="s">
        <v>221</v>
      </c>
      <c r="D149" s="52" t="s">
        <v>35</v>
      </c>
      <c r="E149" s="53" t="s">
        <v>67</v>
      </c>
      <c r="F149" s="52">
        <v>1974</v>
      </c>
      <c r="G149" s="54">
        <v>0.026769444448291324</v>
      </c>
      <c r="H149" s="55">
        <v>12.607657983038285</v>
      </c>
      <c r="I149" s="47">
        <v>0.0033048696849742377</v>
      </c>
      <c r="J149" s="42" t="s">
        <v>445</v>
      </c>
      <c r="K149" s="40">
        <v>32</v>
      </c>
      <c r="L149" s="46"/>
      <c r="M149" s="30">
        <f>IF(B149="","",COUNTIF($D$3:D149,D149)-IF(D149="M",COUNTIF($Q$3:Q149,"M"))-IF(D149="F",COUNTIF($Q$3:Q149,"F")))</f>
        <v>137</v>
      </c>
      <c r="N149" s="1">
        <f t="shared" si="2"/>
        <v>147</v>
      </c>
    </row>
    <row r="150" spans="1:14" ht="15">
      <c r="A150" s="48">
        <v>148</v>
      </c>
      <c r="B150" s="50">
        <v>121</v>
      </c>
      <c r="C150" s="51" t="s">
        <v>222</v>
      </c>
      <c r="D150" s="52" t="s">
        <v>35</v>
      </c>
      <c r="E150" s="53" t="s">
        <v>56</v>
      </c>
      <c r="F150" s="52">
        <v>1971</v>
      </c>
      <c r="G150" s="54">
        <v>0.02679259259457467</v>
      </c>
      <c r="H150" s="55">
        <v>12.596765274157962</v>
      </c>
      <c r="I150" s="47">
        <v>0.003307727480811688</v>
      </c>
      <c r="J150" s="42" t="s">
        <v>445</v>
      </c>
      <c r="K150" s="40">
        <v>33</v>
      </c>
      <c r="L150" s="46"/>
      <c r="M150" s="30">
        <f>IF(B150="","",COUNTIF($D$3:D150,D150)-IF(D150="M",COUNTIF($Q$3:Q150,"M"))-IF(D150="F",COUNTIF($Q$3:Q150,"F")))</f>
        <v>138</v>
      </c>
      <c r="N150" s="1">
        <f t="shared" si="2"/>
        <v>148</v>
      </c>
    </row>
    <row r="151" spans="1:14" ht="15">
      <c r="A151" s="48">
        <v>149</v>
      </c>
      <c r="B151" s="50">
        <v>229</v>
      </c>
      <c r="C151" s="51" t="s">
        <v>223</v>
      </c>
      <c r="D151" s="52" t="s">
        <v>35</v>
      </c>
      <c r="E151" s="53" t="s">
        <v>48</v>
      </c>
      <c r="F151" s="52">
        <v>1966</v>
      </c>
      <c r="G151" s="54">
        <v>0.026804166671354324</v>
      </c>
      <c r="H151" s="55">
        <v>12.591325973237103</v>
      </c>
      <c r="I151" s="47">
        <v>0.0033091563791795464</v>
      </c>
      <c r="J151" s="42" t="s">
        <v>446</v>
      </c>
      <c r="K151" s="40">
        <v>22</v>
      </c>
      <c r="L151" s="46"/>
      <c r="M151" s="30">
        <f>IF(B151="","",COUNTIF($D$3:D151,D151)-IF(D151="M",COUNTIF($Q$3:Q151,"M"))-IF(D151="F",COUNTIF($Q$3:Q151,"F")))</f>
        <v>139</v>
      </c>
      <c r="N151" s="1">
        <f t="shared" si="2"/>
        <v>149</v>
      </c>
    </row>
    <row r="152" spans="1:14" ht="15">
      <c r="A152" s="48">
        <v>150</v>
      </c>
      <c r="B152" s="50">
        <v>393</v>
      </c>
      <c r="C152" s="51" t="s">
        <v>224</v>
      </c>
      <c r="D152" s="52" t="s">
        <v>35</v>
      </c>
      <c r="E152" s="53" t="s">
        <v>48</v>
      </c>
      <c r="F152" s="52">
        <v>1972</v>
      </c>
      <c r="G152" s="54">
        <v>0.02682731481763767</v>
      </c>
      <c r="H152" s="55">
        <v>12.580461454834456</v>
      </c>
      <c r="I152" s="47">
        <v>0.0033120141750169964</v>
      </c>
      <c r="J152" s="42" t="s">
        <v>445</v>
      </c>
      <c r="K152" s="40">
        <v>34</v>
      </c>
      <c r="L152" s="46"/>
      <c r="M152" s="30">
        <f>IF(B152="","",COUNTIF($D$3:D152,D152)-IF(D152="M",COUNTIF($Q$3:Q152,"M"))-IF(D152="F",COUNTIF($Q$3:Q152,"F")))</f>
        <v>140</v>
      </c>
      <c r="N152" s="1">
        <f t="shared" si="2"/>
        <v>150</v>
      </c>
    </row>
    <row r="153" spans="1:14" ht="15">
      <c r="A153" s="48">
        <v>151</v>
      </c>
      <c r="B153" s="50">
        <v>232</v>
      </c>
      <c r="C153" s="51" t="s">
        <v>225</v>
      </c>
      <c r="D153" s="52" t="s">
        <v>35</v>
      </c>
      <c r="E153" s="53" t="s">
        <v>226</v>
      </c>
      <c r="F153" s="52">
        <v>1967</v>
      </c>
      <c r="G153" s="54">
        <v>0.026850462963921018</v>
      </c>
      <c r="H153" s="55">
        <v>12.569615669327524</v>
      </c>
      <c r="I153" s="47">
        <v>0.003314871970854447</v>
      </c>
      <c r="J153" s="42" t="s">
        <v>446</v>
      </c>
      <c r="K153" s="40">
        <v>23</v>
      </c>
      <c r="L153" s="46"/>
      <c r="M153" s="30">
        <f>IF(B153="","",COUNTIF($D$3:D153,D153)-IF(D153="M",COUNTIF($Q$3:Q153,"M"))-IF(D153="F",COUNTIF($Q$3:Q153,"F")))</f>
        <v>141</v>
      </c>
      <c r="N153" s="1">
        <f t="shared" si="2"/>
        <v>151</v>
      </c>
    </row>
    <row r="154" spans="1:14" ht="15">
      <c r="A154" s="48">
        <v>152</v>
      </c>
      <c r="B154" s="50">
        <v>97</v>
      </c>
      <c r="C154" s="51" t="s">
        <v>227</v>
      </c>
      <c r="D154" s="52" t="s">
        <v>35</v>
      </c>
      <c r="E154" s="53" t="s">
        <v>150</v>
      </c>
      <c r="F154" s="52">
        <v>1974</v>
      </c>
      <c r="G154" s="54">
        <v>0.02686203704070067</v>
      </c>
      <c r="H154" s="55">
        <v>12.564199784574365</v>
      </c>
      <c r="I154" s="47">
        <v>0.003316300869222305</v>
      </c>
      <c r="J154" s="42" t="s">
        <v>445</v>
      </c>
      <c r="K154" s="40">
        <v>35</v>
      </c>
      <c r="L154" s="46"/>
      <c r="M154" s="30">
        <f>IF(B154="","",COUNTIF($D$3:D154,D154)-IF(D154="M",COUNTIF($Q$3:Q154,"M"))-IF(D154="F",COUNTIF($Q$3:Q154,"F")))</f>
        <v>142</v>
      </c>
      <c r="N154" s="1">
        <f t="shared" si="2"/>
        <v>152</v>
      </c>
    </row>
    <row r="155" spans="1:14" ht="15">
      <c r="A155" s="48">
        <v>153</v>
      </c>
      <c r="B155" s="50">
        <v>151</v>
      </c>
      <c r="C155" s="51" t="s">
        <v>228</v>
      </c>
      <c r="D155" s="52" t="s">
        <v>35</v>
      </c>
      <c r="E155" s="53" t="s">
        <v>63</v>
      </c>
      <c r="F155" s="52">
        <v>1991</v>
      </c>
      <c r="G155" s="54">
        <v>0.026885185186984017</v>
      </c>
      <c r="H155" s="55">
        <v>12.5533820077012</v>
      </c>
      <c r="I155" s="47">
        <v>0.0033191586650597555</v>
      </c>
      <c r="J155" s="42" t="s">
        <v>450</v>
      </c>
      <c r="K155" s="40">
        <v>4</v>
      </c>
      <c r="L155" s="46"/>
      <c r="M155" s="30">
        <f>IF(B155="","",COUNTIF($D$3:D155,D155)-IF(D155="M",COUNTIF($Q$3:Q155,"M"))-IF(D155="F",COUNTIF($Q$3:Q155,"F")))</f>
        <v>143</v>
      </c>
      <c r="N155" s="1">
        <f t="shared" si="2"/>
        <v>153</v>
      </c>
    </row>
    <row r="156" spans="1:14" ht="15">
      <c r="A156" s="48">
        <v>154</v>
      </c>
      <c r="B156" s="50">
        <v>162</v>
      </c>
      <c r="C156" s="51" t="s">
        <v>229</v>
      </c>
      <c r="D156" s="52" t="s">
        <v>35</v>
      </c>
      <c r="E156" s="53" t="s">
        <v>154</v>
      </c>
      <c r="F156" s="52">
        <v>1972</v>
      </c>
      <c r="G156" s="54">
        <v>0.02693148148682667</v>
      </c>
      <c r="H156" s="55">
        <v>12.531802239141042</v>
      </c>
      <c r="I156" s="47">
        <v>0.003324874257632922</v>
      </c>
      <c r="J156" s="42" t="s">
        <v>445</v>
      </c>
      <c r="K156" s="40">
        <v>36</v>
      </c>
      <c r="L156" s="46"/>
      <c r="M156" s="30">
        <f>IF(B156="","",COUNTIF($D$3:D156,D156)-IF(D156="M",COUNTIF($Q$3:Q156,"M"))-IF(D156="F",COUNTIF($Q$3:Q156,"F")))</f>
        <v>144</v>
      </c>
      <c r="N156" s="1">
        <f t="shared" si="2"/>
        <v>154</v>
      </c>
    </row>
    <row r="157" spans="1:14" ht="15">
      <c r="A157" s="48">
        <v>155</v>
      </c>
      <c r="B157" s="50">
        <v>160</v>
      </c>
      <c r="C157" s="51" t="s">
        <v>230</v>
      </c>
      <c r="D157" s="52" t="s">
        <v>35</v>
      </c>
      <c r="E157" s="53" t="s">
        <v>63</v>
      </c>
      <c r="F157" s="52">
        <v>1990</v>
      </c>
      <c r="G157" s="54">
        <v>0.026954629633110017</v>
      </c>
      <c r="H157" s="55">
        <v>12.5210401550251</v>
      </c>
      <c r="I157" s="47">
        <v>0.0033277320534703726</v>
      </c>
      <c r="J157" s="42" t="s">
        <v>450</v>
      </c>
      <c r="K157" s="40">
        <v>5</v>
      </c>
      <c r="L157" s="46"/>
      <c r="M157" s="30">
        <f>IF(B157="","",COUNTIF($D$3:D157,D157)-IF(D157="M",COUNTIF($Q$3:Q157,"M"))-IF(D157="F",COUNTIF($Q$3:Q157,"F")))</f>
        <v>145</v>
      </c>
      <c r="N157" s="1">
        <f t="shared" si="2"/>
        <v>155</v>
      </c>
    </row>
    <row r="158" spans="1:14" ht="15">
      <c r="A158" s="48">
        <v>156</v>
      </c>
      <c r="B158" s="50">
        <v>241</v>
      </c>
      <c r="C158" s="51" t="s">
        <v>231</v>
      </c>
      <c r="D158" s="52" t="s">
        <v>95</v>
      </c>
      <c r="E158" s="53" t="s">
        <v>207</v>
      </c>
      <c r="F158" s="52">
        <v>1979</v>
      </c>
      <c r="G158" s="54">
        <v>0.026989351856173016</v>
      </c>
      <c r="H158" s="55">
        <v>12.504931641135608</v>
      </c>
      <c r="I158" s="47">
        <v>0.0033320187476756813</v>
      </c>
      <c r="J158" s="42" t="s">
        <v>455</v>
      </c>
      <c r="K158" s="40">
        <v>2</v>
      </c>
      <c r="L158" s="46"/>
      <c r="M158" s="30">
        <f>IF(B158="","",COUNTIF($D$3:D158,D158)-IF(D158="M",COUNTIF($Q$3:Q158,"M"))-IF(D158="F",COUNTIF($Q$3:Q158,"F")))</f>
        <v>11</v>
      </c>
      <c r="N158" s="1">
        <f t="shared" si="2"/>
        <v>156</v>
      </c>
    </row>
    <row r="159" spans="1:14" ht="15">
      <c r="A159" s="48">
        <v>157</v>
      </c>
      <c r="B159" s="50">
        <v>130</v>
      </c>
      <c r="C159" s="51" t="s">
        <v>232</v>
      </c>
      <c r="D159" s="52" t="s">
        <v>35</v>
      </c>
      <c r="E159" s="53" t="s">
        <v>69</v>
      </c>
      <c r="F159" s="52">
        <v>1971</v>
      </c>
      <c r="G159" s="54">
        <v>0.02700092592567671</v>
      </c>
      <c r="H159" s="55">
        <v>12.49957134540531</v>
      </c>
      <c r="I159" s="47">
        <v>0.003333447645145273</v>
      </c>
      <c r="J159" s="42" t="s">
        <v>445</v>
      </c>
      <c r="K159" s="40">
        <v>37</v>
      </c>
      <c r="L159" s="46"/>
      <c r="M159" s="30">
        <f>IF(B159="","",COUNTIF($D$3:D159,D159)-IF(D159="M",COUNTIF($Q$3:Q159,"M"))-IF(D159="F",COUNTIF($Q$3:Q159,"F")))</f>
        <v>146</v>
      </c>
      <c r="N159" s="1">
        <f t="shared" si="2"/>
        <v>157</v>
      </c>
    </row>
    <row r="160" spans="1:14" ht="15">
      <c r="A160" s="48">
        <v>158</v>
      </c>
      <c r="B160" s="50">
        <v>52</v>
      </c>
      <c r="C160" s="51" t="s">
        <v>233</v>
      </c>
      <c r="D160" s="52" t="s">
        <v>35</v>
      </c>
      <c r="E160" s="53" t="s">
        <v>54</v>
      </c>
      <c r="F160" s="52">
        <v>1976</v>
      </c>
      <c r="G160" s="54">
        <v>0.027024074079236016</v>
      </c>
      <c r="H160" s="55">
        <v>12.488864521701359</v>
      </c>
      <c r="I160" s="47">
        <v>0.0033363054418809896</v>
      </c>
      <c r="J160" s="42" t="s">
        <v>444</v>
      </c>
      <c r="K160" s="40">
        <v>23</v>
      </c>
      <c r="L160" s="46"/>
      <c r="M160" s="30">
        <f>IF(B160="","",COUNTIF($D$3:D160,D160)-IF(D160="M",COUNTIF($Q$3:Q160,"M"))-IF(D160="F",COUNTIF($Q$3:Q160,"F")))</f>
        <v>147</v>
      </c>
      <c r="N160" s="1">
        <f t="shared" si="2"/>
        <v>158</v>
      </c>
    </row>
    <row r="161" spans="1:14" ht="15">
      <c r="A161" s="48">
        <v>159</v>
      </c>
      <c r="B161" s="50">
        <v>74</v>
      </c>
      <c r="C161" s="51" t="s">
        <v>234</v>
      </c>
      <c r="D161" s="52" t="s">
        <v>35</v>
      </c>
      <c r="E161" s="53" t="s">
        <v>139</v>
      </c>
      <c r="F161" s="52">
        <v>1959</v>
      </c>
      <c r="G161" s="54">
        <v>0.02707037037180271</v>
      </c>
      <c r="H161" s="55">
        <v>12.467505814089263</v>
      </c>
      <c r="I161" s="47">
        <v>0.0033420210335558904</v>
      </c>
      <c r="J161" s="42" t="s">
        <v>448</v>
      </c>
      <c r="K161" s="40">
        <v>12</v>
      </c>
      <c r="L161" s="46"/>
      <c r="M161" s="30">
        <f>IF(B161="","",COUNTIF($D$3:D161,D161)-IF(D161="M",COUNTIF($Q$3:Q161,"M"))-IF(D161="F",COUNTIF($Q$3:Q161,"F")))</f>
        <v>148</v>
      </c>
      <c r="N161" s="1">
        <f t="shared" si="2"/>
        <v>159</v>
      </c>
    </row>
    <row r="162" spans="1:14" ht="15">
      <c r="A162" s="48">
        <v>160</v>
      </c>
      <c r="B162" s="50">
        <v>409</v>
      </c>
      <c r="C162" s="51" t="s">
        <v>235</v>
      </c>
      <c r="D162" s="52" t="s">
        <v>35</v>
      </c>
      <c r="E162" s="53" t="s">
        <v>170</v>
      </c>
      <c r="F162" s="52">
        <v>1976</v>
      </c>
      <c r="G162" s="54">
        <v>0.027081944448582362</v>
      </c>
      <c r="H162" s="55">
        <v>12.462177545662414</v>
      </c>
      <c r="I162" s="47">
        <v>0.0033434499319237487</v>
      </c>
      <c r="J162" s="42" t="s">
        <v>444</v>
      </c>
      <c r="K162" s="40">
        <v>24</v>
      </c>
      <c r="L162" s="46"/>
      <c r="M162" s="30">
        <f>IF(B162="","",COUNTIF($D$3:D162,D162)-IF(D162="M",COUNTIF($Q$3:Q162,"M"))-IF(D162="F",COUNTIF($Q$3:Q162,"F")))</f>
        <v>149</v>
      </c>
      <c r="N162" s="1">
        <f t="shared" si="2"/>
        <v>160</v>
      </c>
    </row>
    <row r="163" spans="1:14" ht="15">
      <c r="A163" s="48">
        <v>161</v>
      </c>
      <c r="B163" s="50">
        <v>203</v>
      </c>
      <c r="C163" s="51" t="s">
        <v>236</v>
      </c>
      <c r="D163" s="52" t="s">
        <v>35</v>
      </c>
      <c r="E163" s="53" t="s">
        <v>111</v>
      </c>
      <c r="F163" s="52">
        <v>1952</v>
      </c>
      <c r="G163" s="54">
        <v>0.02710509259486571</v>
      </c>
      <c r="H163" s="55">
        <v>12.45153466341339</v>
      </c>
      <c r="I163" s="47">
        <v>0.0033463077277611987</v>
      </c>
      <c r="J163" s="42" t="s">
        <v>451</v>
      </c>
      <c r="K163" s="40">
        <v>4</v>
      </c>
      <c r="L163" s="46"/>
      <c r="M163" s="30">
        <f>IF(B163="","",COUNTIF($D$3:D163,D163)-IF(D163="M",COUNTIF($Q$3:Q163,"M"))-IF(D163="F",COUNTIF($Q$3:Q163,"F")))</f>
        <v>150</v>
      </c>
      <c r="N163" s="1">
        <f t="shared" si="2"/>
        <v>161</v>
      </c>
    </row>
    <row r="164" spans="1:14" ht="15">
      <c r="A164" s="48">
        <v>162</v>
      </c>
      <c r="B164" s="50">
        <v>154</v>
      </c>
      <c r="C164" s="51" t="s">
        <v>237</v>
      </c>
      <c r="D164" s="52" t="s">
        <v>35</v>
      </c>
      <c r="E164" s="53" t="s">
        <v>63</v>
      </c>
      <c r="F164" s="52">
        <v>1964</v>
      </c>
      <c r="G164" s="54">
        <v>0.027128240741149057</v>
      </c>
      <c r="H164" s="55">
        <v>12.440909944007842</v>
      </c>
      <c r="I164" s="47">
        <v>0.003349165523598649</v>
      </c>
      <c r="J164" s="42" t="s">
        <v>447</v>
      </c>
      <c r="K164" s="40">
        <v>22</v>
      </c>
      <c r="L164" s="46"/>
      <c r="M164" s="30">
        <f>IF(B164="","",COUNTIF($D$3:D164,D164)-IF(D164="M",COUNTIF($Q$3:Q164,"M"))-IF(D164="F",COUNTIF($Q$3:Q164,"F")))</f>
        <v>151</v>
      </c>
      <c r="N164" s="1">
        <f t="shared" si="2"/>
        <v>162</v>
      </c>
    </row>
    <row r="165" spans="1:14" ht="15">
      <c r="A165" s="48">
        <v>163</v>
      </c>
      <c r="B165" s="50">
        <v>336</v>
      </c>
      <c r="C165" s="51" t="s">
        <v>238</v>
      </c>
      <c r="D165" s="52" t="s">
        <v>35</v>
      </c>
      <c r="E165" s="53" t="s">
        <v>67</v>
      </c>
      <c r="F165" s="52">
        <v>1969</v>
      </c>
      <c r="G165" s="54">
        <v>0.02713981481792871</v>
      </c>
      <c r="H165" s="55">
        <v>12.435604379181159</v>
      </c>
      <c r="I165" s="47">
        <v>0.0033505944219665075</v>
      </c>
      <c r="J165" s="42" t="s">
        <v>446</v>
      </c>
      <c r="K165" s="40">
        <v>24</v>
      </c>
      <c r="L165" s="46"/>
      <c r="M165" s="30">
        <f>IF(B165="","",COUNTIF($D$3:D165,D165)-IF(D165="M",COUNTIF($Q$3:Q165,"M"))-IF(D165="F",COUNTIF($Q$3:Q165,"F")))</f>
        <v>152</v>
      </c>
      <c r="N165" s="1">
        <f t="shared" si="2"/>
        <v>163</v>
      </c>
    </row>
    <row r="166" spans="1:14" ht="15">
      <c r="A166" s="48">
        <v>164</v>
      </c>
      <c r="B166" s="50">
        <v>17</v>
      </c>
      <c r="C166" s="51" t="s">
        <v>239</v>
      </c>
      <c r="D166" s="52" t="s">
        <v>35</v>
      </c>
      <c r="E166" s="53" t="s">
        <v>42</v>
      </c>
      <c r="F166" s="52">
        <v>1972</v>
      </c>
      <c r="G166" s="54">
        <v>0.027162962964212056</v>
      </c>
      <c r="H166" s="55">
        <v>12.425006816990674</v>
      </c>
      <c r="I166" s="47">
        <v>0.003353452217803958</v>
      </c>
      <c r="J166" s="42" t="s">
        <v>445</v>
      </c>
      <c r="K166" s="40">
        <v>38</v>
      </c>
      <c r="L166" s="46"/>
      <c r="M166" s="30">
        <f>IF(B166="","",COUNTIF($D$3:D166,D166)-IF(D166="M",COUNTIF($Q$3:Q166,"M"))-IF(D166="F",COUNTIF($Q$3:Q166,"F")))</f>
        <v>153</v>
      </c>
      <c r="N166" s="1">
        <f t="shared" si="2"/>
        <v>164</v>
      </c>
    </row>
    <row r="167" spans="1:14" ht="15">
      <c r="A167" s="48">
        <v>165</v>
      </c>
      <c r="B167" s="50">
        <v>33</v>
      </c>
      <c r="C167" s="51" t="s">
        <v>240</v>
      </c>
      <c r="D167" s="52" t="s">
        <v>35</v>
      </c>
      <c r="E167" s="53" t="s">
        <v>54</v>
      </c>
      <c r="F167" s="52">
        <v>1952</v>
      </c>
      <c r="G167" s="54">
        <v>0.02717453704099171</v>
      </c>
      <c r="H167" s="55">
        <v>12.419714804741462</v>
      </c>
      <c r="I167" s="47">
        <v>0.003354881116171816</v>
      </c>
      <c r="J167" s="42" t="s">
        <v>451</v>
      </c>
      <c r="K167" s="40">
        <v>5</v>
      </c>
      <c r="L167" s="46"/>
      <c r="M167" s="30">
        <f>IF(B167="","",COUNTIF($D$3:D167,D167)-IF(D167="M",COUNTIF($Q$3:Q167,"M"))-IF(D167="F",COUNTIF($Q$3:Q167,"F")))</f>
        <v>154</v>
      </c>
      <c r="N167" s="1">
        <f t="shared" si="2"/>
        <v>165</v>
      </c>
    </row>
    <row r="168" spans="1:14" ht="15">
      <c r="A168" s="48">
        <v>166</v>
      </c>
      <c r="B168" s="50">
        <v>270</v>
      </c>
      <c r="C168" s="51" t="s">
        <v>241</v>
      </c>
      <c r="D168" s="52" t="s">
        <v>95</v>
      </c>
      <c r="E168" s="53" t="s">
        <v>60</v>
      </c>
      <c r="F168" s="52">
        <v>1978</v>
      </c>
      <c r="G168" s="54">
        <v>0.027209259264054708</v>
      </c>
      <c r="H168" s="55">
        <v>12.403865784242813</v>
      </c>
      <c r="I168" s="47">
        <v>0.0033591678103771245</v>
      </c>
      <c r="J168" s="42" t="s">
        <v>455</v>
      </c>
      <c r="K168" s="40">
        <v>3</v>
      </c>
      <c r="L168" s="46"/>
      <c r="M168" s="30">
        <f>IF(B168="","",COUNTIF($D$3:D168,D168)-IF(D168="M",COUNTIF($Q$3:Q168,"M"))-IF(D168="F",COUNTIF($Q$3:Q168,"F")))</f>
        <v>12</v>
      </c>
      <c r="N168" s="1">
        <f t="shared" si="2"/>
        <v>166</v>
      </c>
    </row>
    <row r="169" spans="1:14" ht="15">
      <c r="A169" s="48">
        <v>167</v>
      </c>
      <c r="B169" s="50">
        <v>82</v>
      </c>
      <c r="C169" s="51" t="s">
        <v>242</v>
      </c>
      <c r="D169" s="52" t="s">
        <v>35</v>
      </c>
      <c r="E169" s="53" t="s">
        <v>139</v>
      </c>
      <c r="F169" s="52">
        <v>1963</v>
      </c>
      <c r="G169" s="54">
        <v>0.027220833333558403</v>
      </c>
      <c r="H169" s="55">
        <v>12.398591764783447</v>
      </c>
      <c r="I169" s="47">
        <v>0.0033605967078467166</v>
      </c>
      <c r="J169" s="42" t="s">
        <v>447</v>
      </c>
      <c r="K169" s="40">
        <v>23</v>
      </c>
      <c r="L169" s="46"/>
      <c r="M169" s="30">
        <f>IF(B169="","",COUNTIF($D$3:D169,D169)-IF(D169="M",COUNTIF($Q$3:Q169,"M"))-IF(D169="F",COUNTIF($Q$3:Q169,"F")))</f>
        <v>155</v>
      </c>
      <c r="N169" s="1">
        <f t="shared" si="2"/>
        <v>167</v>
      </c>
    </row>
    <row r="170" spans="1:14" ht="15">
      <c r="A170" s="48">
        <v>168</v>
      </c>
      <c r="B170" s="50">
        <v>307</v>
      </c>
      <c r="C170" s="51" t="s">
        <v>243</v>
      </c>
      <c r="D170" s="52" t="s">
        <v>35</v>
      </c>
      <c r="E170" s="53" t="s">
        <v>73</v>
      </c>
      <c r="F170" s="52">
        <v>1947</v>
      </c>
      <c r="G170" s="54">
        <v>0.027255555556621403</v>
      </c>
      <c r="H170" s="55">
        <v>12.38279657513745</v>
      </c>
      <c r="I170" s="47">
        <v>0.0033648834020520253</v>
      </c>
      <c r="J170" s="42" t="s">
        <v>454</v>
      </c>
      <c r="K170" s="40">
        <v>3</v>
      </c>
      <c r="L170" s="46"/>
      <c r="M170" s="30">
        <f>IF(B170="","",COUNTIF($D$3:D170,D170)-IF(D170="M",COUNTIF($Q$3:Q170,"M"))-IF(D170="F",COUNTIF($Q$3:Q170,"F")))</f>
        <v>156</v>
      </c>
      <c r="N170" s="1">
        <f t="shared" si="2"/>
        <v>168</v>
      </c>
    </row>
    <row r="171" spans="1:14" ht="15">
      <c r="A171" s="48">
        <v>169</v>
      </c>
      <c r="B171" s="50">
        <v>431</v>
      </c>
      <c r="C171" s="51" t="s">
        <v>244</v>
      </c>
      <c r="D171" s="52" t="s">
        <v>35</v>
      </c>
      <c r="E171" s="53" t="s">
        <v>83</v>
      </c>
      <c r="F171" s="52">
        <v>1961</v>
      </c>
      <c r="G171" s="54">
        <v>0.027290277779684402</v>
      </c>
      <c r="H171" s="55">
        <v>12.367041578860139</v>
      </c>
      <c r="I171" s="47">
        <v>0.0033691700962573336</v>
      </c>
      <c r="J171" s="42" t="s">
        <v>447</v>
      </c>
      <c r="K171" s="40">
        <v>24</v>
      </c>
      <c r="L171" s="46"/>
      <c r="M171" s="30">
        <f>IF(B171="","",COUNTIF($D$3:D171,D171)-IF(D171="M",COUNTIF($Q$3:Q171,"M"))-IF(D171="F",COUNTIF($Q$3:Q171,"F")))</f>
        <v>157</v>
      </c>
      <c r="N171" s="1">
        <f t="shared" si="2"/>
        <v>169</v>
      </c>
    </row>
    <row r="172" spans="1:14" ht="15">
      <c r="A172" s="48">
        <v>170</v>
      </c>
      <c r="B172" s="50">
        <v>88</v>
      </c>
      <c r="C172" s="51" t="s">
        <v>245</v>
      </c>
      <c r="D172" s="52" t="s">
        <v>35</v>
      </c>
      <c r="E172" s="53" t="s">
        <v>141</v>
      </c>
      <c r="F172" s="52">
        <v>1961</v>
      </c>
      <c r="G172" s="54">
        <v>0.02731342592596775</v>
      </c>
      <c r="H172" s="55">
        <v>12.356560503057507</v>
      </c>
      <c r="I172" s="47">
        <v>0.003372027892094784</v>
      </c>
      <c r="J172" s="42" t="s">
        <v>447</v>
      </c>
      <c r="K172" s="40">
        <v>25</v>
      </c>
      <c r="L172" s="46"/>
      <c r="M172" s="30">
        <f>IF(B172="","",COUNTIF($D$3:D172,D172)-IF(D172="M",COUNTIF($Q$3:Q172,"M"))-IF(D172="F",COUNTIF($Q$3:Q172,"F")))</f>
        <v>158</v>
      </c>
      <c r="N172" s="1">
        <f t="shared" si="2"/>
        <v>170</v>
      </c>
    </row>
    <row r="173" spans="1:14" ht="15">
      <c r="A173" s="48">
        <v>171</v>
      </c>
      <c r="B173" s="50">
        <v>225</v>
      </c>
      <c r="C173" s="51" t="s">
        <v>246</v>
      </c>
      <c r="D173" s="52" t="s">
        <v>35</v>
      </c>
      <c r="E173" s="53" t="s">
        <v>48</v>
      </c>
      <c r="F173" s="52">
        <v>1961</v>
      </c>
      <c r="G173" s="54">
        <v>0.0273250000027474</v>
      </c>
      <c r="H173" s="55">
        <v>12.351326622728854</v>
      </c>
      <c r="I173" s="47">
        <v>0.0033734567904626423</v>
      </c>
      <c r="J173" s="42" t="s">
        <v>447</v>
      </c>
      <c r="K173" s="40">
        <v>26</v>
      </c>
      <c r="L173" s="46"/>
      <c r="M173" s="30">
        <f>IF(B173="","",COUNTIF($D$3:D173,D173)-IF(D173="M",COUNTIF($Q$3:Q173,"M"))-IF(D173="F",COUNTIF($Q$3:Q173,"F")))</f>
        <v>159</v>
      </c>
      <c r="N173" s="1">
        <f t="shared" si="2"/>
        <v>171</v>
      </c>
    </row>
    <row r="174" spans="1:14" ht="15">
      <c r="A174" s="48">
        <v>172</v>
      </c>
      <c r="B174" s="50">
        <v>182</v>
      </c>
      <c r="C174" s="51" t="s">
        <v>247</v>
      </c>
      <c r="D174" s="52" t="s">
        <v>35</v>
      </c>
      <c r="E174" s="53" t="s">
        <v>248</v>
      </c>
      <c r="F174" s="52">
        <v>1975</v>
      </c>
      <c r="G174" s="54">
        <v>0.02734814814903075</v>
      </c>
      <c r="H174" s="55">
        <v>12.340872155614726</v>
      </c>
      <c r="I174" s="47">
        <v>0.0033763145863000927</v>
      </c>
      <c r="J174" s="42" t="s">
        <v>444</v>
      </c>
      <c r="K174" s="40">
        <v>25</v>
      </c>
      <c r="L174" s="46"/>
      <c r="M174" s="30">
        <f>IF(B174="","",COUNTIF($D$3:D174,D174)-IF(D174="M",COUNTIF($Q$3:Q174,"M"))-IF(D174="F",COUNTIF($Q$3:Q174,"F")))</f>
        <v>160</v>
      </c>
      <c r="N174" s="1">
        <f t="shared" si="2"/>
        <v>172</v>
      </c>
    </row>
    <row r="175" spans="1:14" ht="15">
      <c r="A175" s="48">
        <v>173</v>
      </c>
      <c r="B175" s="50">
        <v>447</v>
      </c>
      <c r="C175" s="51" t="s">
        <v>249</v>
      </c>
      <c r="D175" s="52" t="s">
        <v>35</v>
      </c>
      <c r="E175" s="53" t="s">
        <v>250</v>
      </c>
      <c r="F175" s="52">
        <v>1957</v>
      </c>
      <c r="G175" s="54">
        <v>0.02753333333384944</v>
      </c>
      <c r="H175" s="55">
        <v>12.2578692491649</v>
      </c>
      <c r="I175" s="47">
        <v>0.0033991769547962276</v>
      </c>
      <c r="J175" s="42" t="s">
        <v>448</v>
      </c>
      <c r="K175" s="40">
        <v>13</v>
      </c>
      <c r="L175" s="46"/>
      <c r="M175" s="30">
        <f>IF(B175="","",COUNTIF($D$3:D175,D175)-IF(D175="M",COUNTIF($Q$3:Q175,"M"))-IF(D175="F",COUNTIF($Q$3:Q175,"F")))</f>
        <v>161</v>
      </c>
      <c r="N175" s="1">
        <f t="shared" si="2"/>
        <v>173</v>
      </c>
    </row>
    <row r="176" spans="1:14" ht="15">
      <c r="A176" s="48">
        <v>174</v>
      </c>
      <c r="B176" s="50">
        <v>79</v>
      </c>
      <c r="C176" s="51" t="s">
        <v>251</v>
      </c>
      <c r="D176" s="52" t="s">
        <v>95</v>
      </c>
      <c r="E176" s="53" t="s">
        <v>139</v>
      </c>
      <c r="F176" s="52">
        <v>1980</v>
      </c>
      <c r="G176" s="54">
        <v>0.02753333333384944</v>
      </c>
      <c r="H176" s="55">
        <v>12.2578692491649</v>
      </c>
      <c r="I176" s="47">
        <v>0.0033991769547962276</v>
      </c>
      <c r="J176" s="42" t="s">
        <v>456</v>
      </c>
      <c r="K176" s="40">
        <v>2</v>
      </c>
      <c r="L176" s="46"/>
      <c r="M176" s="30">
        <f>IF(B176="","",COUNTIF($D$3:D176,D176)-IF(D176="M",COUNTIF($Q$3:Q176,"M"))-IF(D176="F",COUNTIF($Q$3:Q176,"F")))</f>
        <v>13</v>
      </c>
      <c r="N176" s="1">
        <f t="shared" si="2"/>
        <v>174</v>
      </c>
    </row>
    <row r="177" spans="1:14" ht="15">
      <c r="A177" s="48">
        <v>175</v>
      </c>
      <c r="B177" s="50">
        <v>180</v>
      </c>
      <c r="C177" s="51" t="s">
        <v>252</v>
      </c>
      <c r="D177" s="52" t="s">
        <v>35</v>
      </c>
      <c r="E177" s="53" t="s">
        <v>248</v>
      </c>
      <c r="F177" s="52">
        <v>1957</v>
      </c>
      <c r="G177" s="54">
        <v>0.027544907410629094</v>
      </c>
      <c r="H177" s="55">
        <v>12.252718623035365</v>
      </c>
      <c r="I177" s="47">
        <v>0.003400605853164086</v>
      </c>
      <c r="J177" s="42" t="s">
        <v>448</v>
      </c>
      <c r="K177" s="40">
        <v>14</v>
      </c>
      <c r="L177" s="46"/>
      <c r="M177" s="30">
        <f>IF(B177="","",COUNTIF($D$3:D177,D177)-IF(D177="M",COUNTIF($Q$3:Q177,"M"))-IF(D177="F",COUNTIF($Q$3:Q177,"F")))</f>
        <v>162</v>
      </c>
      <c r="N177" s="1">
        <f t="shared" si="2"/>
        <v>175</v>
      </c>
    </row>
    <row r="178" spans="1:14" ht="15">
      <c r="A178" s="48">
        <v>176</v>
      </c>
      <c r="B178" s="50">
        <v>376</v>
      </c>
      <c r="C178" s="51" t="s">
        <v>253</v>
      </c>
      <c r="D178" s="52" t="s">
        <v>35</v>
      </c>
      <c r="E178" s="53" t="s">
        <v>67</v>
      </c>
      <c r="F178" s="52">
        <v>1973</v>
      </c>
      <c r="G178" s="54">
        <v>0.027544907410629094</v>
      </c>
      <c r="H178" s="55">
        <v>12.252718623035365</v>
      </c>
      <c r="I178" s="47">
        <v>0.003400605853164086</v>
      </c>
      <c r="J178" s="42" t="s">
        <v>445</v>
      </c>
      <c r="K178" s="40">
        <v>39</v>
      </c>
      <c r="L178" s="46"/>
      <c r="M178" s="30">
        <f>IF(B178="","",COUNTIF($D$3:D178,D178)-IF(D178="M",COUNTIF($Q$3:Q178,"M"))-IF(D178="F",COUNTIF($Q$3:Q178,"F")))</f>
        <v>163</v>
      </c>
      <c r="N178" s="1">
        <f t="shared" si="2"/>
        <v>176</v>
      </c>
    </row>
    <row r="179" spans="1:14" ht="15">
      <c r="A179" s="48">
        <v>177</v>
      </c>
      <c r="B179" s="50">
        <v>222</v>
      </c>
      <c r="C179" s="51" t="s">
        <v>254</v>
      </c>
      <c r="D179" s="52" t="s">
        <v>95</v>
      </c>
      <c r="E179" s="53" t="s">
        <v>48</v>
      </c>
      <c r="F179" s="52">
        <v>1968</v>
      </c>
      <c r="G179" s="54">
        <v>0.027556481487408746</v>
      </c>
      <c r="H179" s="55">
        <v>12.247572323564322</v>
      </c>
      <c r="I179" s="47">
        <v>0.0034020347515319443</v>
      </c>
      <c r="J179" s="42" t="s">
        <v>453</v>
      </c>
      <c r="K179" s="40">
        <v>3</v>
      </c>
      <c r="L179" s="46"/>
      <c r="M179" s="30">
        <f>IF(B179="","",COUNTIF($D$3:D179,D179)-IF(D179="M",COUNTIF($Q$3:Q179,"M"))-IF(D179="F",COUNTIF($Q$3:Q179,"F")))</f>
        <v>14</v>
      </c>
      <c r="N179" s="1">
        <f t="shared" si="2"/>
        <v>177</v>
      </c>
    </row>
    <row r="180" spans="1:14" ht="15">
      <c r="A180" s="48">
        <v>178</v>
      </c>
      <c r="B180" s="50">
        <v>317</v>
      </c>
      <c r="C180" s="51" t="s">
        <v>255</v>
      </c>
      <c r="D180" s="52" t="s">
        <v>35</v>
      </c>
      <c r="E180" s="53" t="s">
        <v>116</v>
      </c>
      <c r="F180" s="52">
        <v>1957</v>
      </c>
      <c r="G180" s="54">
        <v>0.027591203703195788</v>
      </c>
      <c r="H180" s="55">
        <v>12.23215933710455</v>
      </c>
      <c r="I180" s="47">
        <v>0.0034063214448389863</v>
      </c>
      <c r="J180" s="42" t="s">
        <v>448</v>
      </c>
      <c r="K180" s="40">
        <v>15</v>
      </c>
      <c r="L180" s="46"/>
      <c r="M180" s="30">
        <f>IF(B180="","",COUNTIF($D$3:D180,D180)-IF(D180="M",COUNTIF($Q$3:Q180,"M"))-IF(D180="F",COUNTIF($Q$3:Q180,"F")))</f>
        <v>164</v>
      </c>
      <c r="N180" s="1">
        <f t="shared" si="2"/>
        <v>178</v>
      </c>
    </row>
    <row r="181" spans="1:14" ht="15">
      <c r="A181" s="48">
        <v>179</v>
      </c>
      <c r="B181" s="50">
        <v>212</v>
      </c>
      <c r="C181" s="51" t="s">
        <v>256</v>
      </c>
      <c r="D181" s="52" t="s">
        <v>35</v>
      </c>
      <c r="E181" s="53" t="s">
        <v>194</v>
      </c>
      <c r="F181" s="52">
        <v>1961</v>
      </c>
      <c r="G181" s="54">
        <v>0.027625925926258788</v>
      </c>
      <c r="H181" s="55">
        <v>12.216785091688168</v>
      </c>
      <c r="I181" s="47">
        <v>0.003410608139044295</v>
      </c>
      <c r="J181" s="42" t="s">
        <v>447</v>
      </c>
      <c r="K181" s="40">
        <v>27</v>
      </c>
      <c r="L181" s="46"/>
      <c r="M181" s="30">
        <f>IF(B181="","",COUNTIF($D$3:D181,D181)-IF(D181="M",COUNTIF($Q$3:Q181,"M"))-IF(D181="F",COUNTIF($Q$3:Q181,"F")))</f>
        <v>165</v>
      </c>
      <c r="N181" s="1">
        <f t="shared" si="2"/>
        <v>179</v>
      </c>
    </row>
    <row r="182" spans="1:14" ht="15">
      <c r="A182" s="48">
        <v>180</v>
      </c>
      <c r="B182" s="50">
        <v>89</v>
      </c>
      <c r="C182" s="51" t="s">
        <v>257</v>
      </c>
      <c r="D182" s="52" t="s">
        <v>95</v>
      </c>
      <c r="E182" s="53" t="s">
        <v>141</v>
      </c>
      <c r="F182" s="52">
        <v>1962</v>
      </c>
      <c r="G182" s="54">
        <v>0.027683796295605134</v>
      </c>
      <c r="H182" s="55">
        <v>12.19124705283209</v>
      </c>
      <c r="I182" s="47">
        <v>0.0034177526290870537</v>
      </c>
      <c r="J182" s="42" t="s">
        <v>457</v>
      </c>
      <c r="K182" s="40">
        <v>2</v>
      </c>
      <c r="L182" s="46"/>
      <c r="M182" s="30">
        <f>IF(B182="","",COUNTIF($D$3:D182,D182)-IF(D182="M",COUNTIF($Q$3:Q182,"M"))-IF(D182="F",COUNTIF($Q$3:Q182,"F")))</f>
        <v>15</v>
      </c>
      <c r="N182" s="1">
        <f t="shared" si="2"/>
        <v>180</v>
      </c>
    </row>
    <row r="183" spans="1:14" ht="15">
      <c r="A183" s="48">
        <v>181</v>
      </c>
      <c r="B183" s="50">
        <v>415</v>
      </c>
      <c r="C183" s="51" t="s">
        <v>258</v>
      </c>
      <c r="D183" s="52" t="s">
        <v>35</v>
      </c>
      <c r="E183" s="53" t="s">
        <v>42</v>
      </c>
      <c r="F183" s="52">
        <v>1976</v>
      </c>
      <c r="G183" s="54">
        <v>0.027695370372384787</v>
      </c>
      <c r="H183" s="55">
        <v>12.186152250793626</v>
      </c>
      <c r="I183" s="47">
        <v>0.003419181527454912</v>
      </c>
      <c r="J183" s="42" t="s">
        <v>444</v>
      </c>
      <c r="K183" s="40">
        <v>26</v>
      </c>
      <c r="L183" s="46"/>
      <c r="M183" s="30">
        <f>IF(B183="","",COUNTIF($D$3:D183,D183)-IF(D183="M",COUNTIF($Q$3:Q183,"M"))-IF(D183="F",COUNTIF($Q$3:Q183,"F")))</f>
        <v>166</v>
      </c>
      <c r="N183" s="1">
        <f t="shared" si="2"/>
        <v>181</v>
      </c>
    </row>
    <row r="184" spans="1:14" ht="15">
      <c r="A184" s="48">
        <v>182</v>
      </c>
      <c r="B184" s="50">
        <v>29</v>
      </c>
      <c r="C184" s="51" t="s">
        <v>259</v>
      </c>
      <c r="D184" s="52" t="s">
        <v>35</v>
      </c>
      <c r="E184" s="53" t="s">
        <v>42</v>
      </c>
      <c r="F184" s="52">
        <v>1944</v>
      </c>
      <c r="G184" s="54">
        <v>0.027718518518668134</v>
      </c>
      <c r="H184" s="55">
        <v>12.175975414151274</v>
      </c>
      <c r="I184" s="47">
        <v>0.0034220393232923625</v>
      </c>
      <c r="J184" s="42" t="s">
        <v>458</v>
      </c>
      <c r="K184" s="40">
        <v>1</v>
      </c>
      <c r="L184" s="46"/>
      <c r="M184" s="30">
        <f>IF(B184="","",COUNTIF($D$3:D184,D184)-IF(D184="M",COUNTIF($Q$3:Q184,"M"))-IF(D184="F",COUNTIF($Q$3:Q184,"F")))</f>
        <v>167</v>
      </c>
      <c r="N184" s="1">
        <f t="shared" si="2"/>
        <v>182</v>
      </c>
    </row>
    <row r="185" spans="1:14" ht="15">
      <c r="A185" s="48">
        <v>183</v>
      </c>
      <c r="B185" s="50">
        <v>211</v>
      </c>
      <c r="C185" s="51" t="s">
        <v>260</v>
      </c>
      <c r="D185" s="52" t="s">
        <v>35</v>
      </c>
      <c r="E185" s="53" t="s">
        <v>194</v>
      </c>
      <c r="F185" s="52">
        <v>1968</v>
      </c>
      <c r="G185" s="54">
        <v>0.027730092595447786</v>
      </c>
      <c r="H185" s="55">
        <v>12.17089336569343</v>
      </c>
      <c r="I185" s="47">
        <v>0.003423468221660221</v>
      </c>
      <c r="J185" s="42" t="s">
        <v>446</v>
      </c>
      <c r="K185" s="40">
        <v>25</v>
      </c>
      <c r="L185" s="46"/>
      <c r="M185" s="30">
        <f>IF(B185="","",COUNTIF($D$3:D185,D185)-IF(D185="M",COUNTIF($Q$3:Q185,"M"))-IF(D185="F",COUNTIF($Q$3:Q185,"F")))</f>
        <v>168</v>
      </c>
      <c r="N185" s="1">
        <f t="shared" si="2"/>
        <v>183</v>
      </c>
    </row>
    <row r="186" spans="1:14" ht="15">
      <c r="A186" s="48">
        <v>184</v>
      </c>
      <c r="B186" s="50">
        <v>426</v>
      </c>
      <c r="C186" s="51" t="s">
        <v>261</v>
      </c>
      <c r="D186" s="52" t="s">
        <v>95</v>
      </c>
      <c r="E186" s="53" t="s">
        <v>262</v>
      </c>
      <c r="F186" s="52">
        <v>1971</v>
      </c>
      <c r="G186" s="54">
        <v>0.027730092595447786</v>
      </c>
      <c r="H186" s="55">
        <v>12.17089336569343</v>
      </c>
      <c r="I186" s="47">
        <v>0.003423468221660221</v>
      </c>
      <c r="J186" s="42" t="s">
        <v>452</v>
      </c>
      <c r="K186" s="40">
        <v>3</v>
      </c>
      <c r="L186" s="46"/>
      <c r="M186" s="30">
        <f>IF(B186="","",COUNTIF($D$3:D186,D186)-IF(D186="M",COUNTIF($Q$3:Q186,"M"))-IF(D186="F",COUNTIF($Q$3:Q186,"F")))</f>
        <v>16</v>
      </c>
      <c r="N186" s="1">
        <f t="shared" si="2"/>
        <v>184</v>
      </c>
    </row>
    <row r="187" spans="1:14" ht="15">
      <c r="A187" s="48">
        <v>185</v>
      </c>
      <c r="B187" s="50">
        <v>340</v>
      </c>
      <c r="C187" s="51" t="s">
        <v>263</v>
      </c>
      <c r="D187" s="52" t="s">
        <v>35</v>
      </c>
      <c r="E187" s="53" t="s">
        <v>67</v>
      </c>
      <c r="F187" s="52">
        <v>1961</v>
      </c>
      <c r="G187" s="54">
        <v>0.02774305555555556</v>
      </c>
      <c r="H187" s="55">
        <v>12.165206508135165</v>
      </c>
      <c r="I187" s="47">
        <v>0.003425068587105625</v>
      </c>
      <c r="J187" s="42" t="s">
        <v>447</v>
      </c>
      <c r="K187" s="40">
        <v>28</v>
      </c>
      <c r="L187" s="46"/>
      <c r="M187" s="30">
        <f>IF(B187="","",COUNTIF($D$3:D187,D187)-IF(D187="M",COUNTIF($Q$3:Q187,"M"))-IF(D187="F",COUNTIF($Q$3:Q187,"F")))</f>
        <v>169</v>
      </c>
      <c r="N187" s="1">
        <f t="shared" si="2"/>
        <v>185</v>
      </c>
    </row>
    <row r="188" spans="1:14" ht="15">
      <c r="A188" s="48">
        <v>186</v>
      </c>
      <c r="B188" s="50">
        <v>240</v>
      </c>
      <c r="C188" s="51" t="s">
        <v>264</v>
      </c>
      <c r="D188" s="52" t="s">
        <v>35</v>
      </c>
      <c r="E188" s="53" t="s">
        <v>207</v>
      </c>
      <c r="F188" s="52">
        <v>1955</v>
      </c>
      <c r="G188" s="54">
        <v>0.02775462962962963</v>
      </c>
      <c r="H188" s="55">
        <v>12.160133444537115</v>
      </c>
      <c r="I188" s="47">
        <v>0.0034264974851394604</v>
      </c>
      <c r="J188" s="42" t="s">
        <v>448</v>
      </c>
      <c r="K188" s="40">
        <v>16</v>
      </c>
      <c r="L188" s="46"/>
      <c r="M188" s="30">
        <f>IF(B188="","",COUNTIF($D$3:D188,D188)-IF(D188="M",COUNTIF($Q$3:Q188,"M"))-IF(D188="F",COUNTIF($Q$3:Q188,"F")))</f>
        <v>170</v>
      </c>
      <c r="N188" s="1">
        <f t="shared" si="2"/>
        <v>186</v>
      </c>
    </row>
    <row r="189" spans="1:14" ht="15">
      <c r="A189" s="48">
        <v>187</v>
      </c>
      <c r="B189" s="50">
        <v>92</v>
      </c>
      <c r="C189" s="51" t="s">
        <v>265</v>
      </c>
      <c r="D189" s="52" t="s">
        <v>35</v>
      </c>
      <c r="E189" s="53" t="s">
        <v>141</v>
      </c>
      <c r="F189" s="52">
        <v>1971</v>
      </c>
      <c r="G189" s="54">
        <v>0.027766203703703706</v>
      </c>
      <c r="H189" s="55">
        <v>12.155064610254271</v>
      </c>
      <c r="I189" s="47">
        <v>0.0034279263831732973</v>
      </c>
      <c r="J189" s="42" t="s">
        <v>445</v>
      </c>
      <c r="K189" s="40">
        <v>40</v>
      </c>
      <c r="L189" s="46"/>
      <c r="M189" s="30">
        <f>IF(B189="","",COUNTIF($D$3:D189,D189)-IF(D189="M",COUNTIF($Q$3:Q189,"M"))-IF(D189="F",COUNTIF($Q$3:Q189,"F")))</f>
        <v>171</v>
      </c>
      <c r="N189" s="1">
        <f t="shared" si="2"/>
        <v>187</v>
      </c>
    </row>
    <row r="190" spans="1:14" ht="15">
      <c r="A190" s="48">
        <v>188</v>
      </c>
      <c r="B190" s="50">
        <v>401</v>
      </c>
      <c r="C190" s="51" t="s">
        <v>266</v>
      </c>
      <c r="D190" s="52" t="s">
        <v>95</v>
      </c>
      <c r="E190" s="53" t="s">
        <v>44</v>
      </c>
      <c r="F190" s="52">
        <v>1981</v>
      </c>
      <c r="G190" s="54">
        <v>0.02777638888801448</v>
      </c>
      <c r="H190" s="55">
        <v>12.150607530759023</v>
      </c>
      <c r="I190" s="47">
        <v>0.003429183813335121</v>
      </c>
      <c r="J190" s="42" t="s">
        <v>456</v>
      </c>
      <c r="K190" s="40">
        <v>3</v>
      </c>
      <c r="L190" s="46"/>
      <c r="M190" s="30">
        <f>IF(B190="","",COUNTIF($D$3:D190,D190)-IF(D190="M",COUNTIF($Q$3:Q190,"M"))-IF(D190="F",COUNTIF($Q$3:Q190,"F")))</f>
        <v>17</v>
      </c>
      <c r="N190" s="1">
        <f t="shared" si="2"/>
        <v>188</v>
      </c>
    </row>
    <row r="191" spans="1:14" ht="15">
      <c r="A191" s="48">
        <v>189</v>
      </c>
      <c r="B191" s="50">
        <v>10</v>
      </c>
      <c r="C191" s="51" t="s">
        <v>267</v>
      </c>
      <c r="D191" s="52" t="s">
        <v>95</v>
      </c>
      <c r="E191" s="53" t="s">
        <v>42</v>
      </c>
      <c r="F191" s="52">
        <v>1978</v>
      </c>
      <c r="G191" s="54">
        <v>0.027799537041573785</v>
      </c>
      <c r="H191" s="55">
        <v>12.140489947558258</v>
      </c>
      <c r="I191" s="47">
        <v>0.003432041610070838</v>
      </c>
      <c r="J191" s="42" t="s">
        <v>455</v>
      </c>
      <c r="K191" s="40">
        <v>4</v>
      </c>
      <c r="L191" s="46"/>
      <c r="M191" s="30">
        <f>IF(B191="","",COUNTIF($D$3:D191,D191)-IF(D191="M",COUNTIF($Q$3:Q191,"M"))-IF(D191="F",COUNTIF($Q$3:Q191,"F")))</f>
        <v>18</v>
      </c>
      <c r="N191" s="1">
        <f t="shared" si="2"/>
        <v>189</v>
      </c>
    </row>
    <row r="192" spans="1:14" ht="15">
      <c r="A192" s="48">
        <v>190</v>
      </c>
      <c r="B192" s="50">
        <v>291</v>
      </c>
      <c r="C192" s="51" t="s">
        <v>268</v>
      </c>
      <c r="D192" s="52" t="s">
        <v>35</v>
      </c>
      <c r="E192" s="53" t="s">
        <v>60</v>
      </c>
      <c r="F192" s="52">
        <v>1956</v>
      </c>
      <c r="G192" s="54">
        <v>0.027822685187857132</v>
      </c>
      <c r="H192" s="55">
        <v>12.130389202955065</v>
      </c>
      <c r="I192" s="47">
        <v>0.0034348994059082883</v>
      </c>
      <c r="J192" s="42" t="s">
        <v>448</v>
      </c>
      <c r="K192" s="40">
        <v>17</v>
      </c>
      <c r="L192" s="46"/>
      <c r="M192" s="30">
        <f>IF(B192="","",COUNTIF($D$3:D192,D192)-IF(D192="M",COUNTIF($Q$3:Q192,"M"))-IF(D192="F",COUNTIF($Q$3:Q192,"F")))</f>
        <v>172</v>
      </c>
      <c r="N192" s="1">
        <f t="shared" si="2"/>
        <v>190</v>
      </c>
    </row>
    <row r="193" spans="1:14" ht="15">
      <c r="A193" s="48">
        <v>191</v>
      </c>
      <c r="B193" s="50">
        <v>385</v>
      </c>
      <c r="C193" s="51" t="s">
        <v>269</v>
      </c>
      <c r="D193" s="52" t="s">
        <v>35</v>
      </c>
      <c r="E193" s="53" t="s">
        <v>40</v>
      </c>
      <c r="F193" s="52">
        <v>1962</v>
      </c>
      <c r="G193" s="54">
        <v>0.027834259264636785</v>
      </c>
      <c r="H193" s="55">
        <v>12.125345129223222</v>
      </c>
      <c r="I193" s="47">
        <v>0.0034363283042761466</v>
      </c>
      <c r="J193" s="42" t="s">
        <v>447</v>
      </c>
      <c r="K193" s="40">
        <v>29</v>
      </c>
      <c r="L193" s="46"/>
      <c r="M193" s="30">
        <f>IF(B193="","",COUNTIF($D$3:D193,D193)-IF(D193="M",COUNTIF($Q$3:Q193,"M"))-IF(D193="F",COUNTIF($Q$3:Q193,"F")))</f>
        <v>173</v>
      </c>
      <c r="N193" s="1">
        <f t="shared" si="2"/>
        <v>191</v>
      </c>
    </row>
    <row r="194" spans="1:14" ht="15">
      <c r="A194" s="48">
        <v>192</v>
      </c>
      <c r="B194" s="50">
        <v>172</v>
      </c>
      <c r="C194" s="51" t="s">
        <v>270</v>
      </c>
      <c r="D194" s="52" t="s">
        <v>35</v>
      </c>
      <c r="E194" s="53" t="s">
        <v>126</v>
      </c>
      <c r="F194" s="52">
        <v>1961</v>
      </c>
      <c r="G194" s="54">
        <v>0.027858796296296298</v>
      </c>
      <c r="H194" s="55">
        <v>12.11466555878687</v>
      </c>
      <c r="I194" s="47">
        <v>0.0034393575674439877</v>
      </c>
      <c r="J194" s="42" t="s">
        <v>447</v>
      </c>
      <c r="K194" s="40">
        <v>30</v>
      </c>
      <c r="L194" s="46"/>
      <c r="M194" s="30">
        <f>IF(B194="","",COUNTIF($D$3:D194,D194)-IF(D194="M",COUNTIF($Q$3:Q194,"M"))-IF(D194="F",COUNTIF($Q$3:Q194,"F")))</f>
        <v>174</v>
      </c>
      <c r="N194" s="1">
        <f t="shared" si="2"/>
        <v>192</v>
      </c>
    </row>
    <row r="195" spans="1:14" ht="15">
      <c r="A195" s="48">
        <v>193</v>
      </c>
      <c r="B195" s="50">
        <v>434</v>
      </c>
      <c r="C195" s="51" t="s">
        <v>271</v>
      </c>
      <c r="D195" s="52" t="s">
        <v>35</v>
      </c>
      <c r="E195" s="53" t="s">
        <v>182</v>
      </c>
      <c r="F195" s="52">
        <v>1977</v>
      </c>
      <c r="G195" s="54">
        <v>0.027893518518518515</v>
      </c>
      <c r="H195" s="55">
        <v>12.099585062240664</v>
      </c>
      <c r="I195" s="47">
        <v>0.003443644261545496</v>
      </c>
      <c r="J195" s="42" t="s">
        <v>444</v>
      </c>
      <c r="K195" s="40">
        <v>27</v>
      </c>
      <c r="L195" s="46"/>
      <c r="M195" s="30">
        <f>IF(B195="","",COUNTIF($D$3:D195,D195)-IF(D195="M",COUNTIF($Q$3:Q195,"M"))-IF(D195="F",COUNTIF($Q$3:Q195,"F")))</f>
        <v>175</v>
      </c>
      <c r="N195" s="1">
        <f t="shared" si="2"/>
        <v>193</v>
      </c>
    </row>
    <row r="196" spans="1:14" ht="15">
      <c r="A196" s="48">
        <v>194</v>
      </c>
      <c r="B196" s="50">
        <v>433</v>
      </c>
      <c r="C196" s="51" t="s">
        <v>272</v>
      </c>
      <c r="D196" s="52" t="s">
        <v>95</v>
      </c>
      <c r="E196" s="53" t="s">
        <v>182</v>
      </c>
      <c r="F196" s="52">
        <v>1985</v>
      </c>
      <c r="G196" s="54">
        <v>0.02791666666666667</v>
      </c>
      <c r="H196" s="55">
        <v>12.08955223880597</v>
      </c>
      <c r="I196" s="47">
        <v>0.003446502057613169</v>
      </c>
      <c r="J196" s="42" t="s">
        <v>459</v>
      </c>
      <c r="K196" s="40">
        <v>1</v>
      </c>
      <c r="L196" s="46"/>
      <c r="M196" s="30">
        <f>IF(B196="","",COUNTIF($D$3:D196,D196)-IF(D196="M",COUNTIF($Q$3:Q196,"M"))-IF(D196="F",COUNTIF($Q$3:Q196,"F")))</f>
        <v>19</v>
      </c>
      <c r="N196" s="1">
        <f aca="true" t="shared" si="3" ref="N196:N259">A196</f>
        <v>194</v>
      </c>
    </row>
    <row r="197" spans="1:14" ht="15">
      <c r="A197" s="48">
        <v>195</v>
      </c>
      <c r="B197" s="50">
        <v>435</v>
      </c>
      <c r="C197" s="51" t="s">
        <v>273</v>
      </c>
      <c r="D197" s="52" t="s">
        <v>35</v>
      </c>
      <c r="E197" s="53" t="s">
        <v>207</v>
      </c>
      <c r="F197" s="52">
        <v>1957</v>
      </c>
      <c r="G197" s="54">
        <v>0.027950000003329478</v>
      </c>
      <c r="H197" s="55">
        <v>12.075134166719002</v>
      </c>
      <c r="I197" s="47">
        <v>0.003450617284361664</v>
      </c>
      <c r="J197" s="42" t="s">
        <v>448</v>
      </c>
      <c r="K197" s="40">
        <v>18</v>
      </c>
      <c r="L197" s="46"/>
      <c r="M197" s="30">
        <f>IF(B197="","",COUNTIF($D$3:D197,D197)-IF(D197="M",COUNTIF($Q$3:Q197,"M"))-IF(D197="F",COUNTIF($Q$3:Q197,"F")))</f>
        <v>176</v>
      </c>
      <c r="N197" s="1">
        <f t="shared" si="3"/>
        <v>195</v>
      </c>
    </row>
    <row r="198" spans="1:14" ht="15">
      <c r="A198" s="48">
        <v>196</v>
      </c>
      <c r="B198" s="50">
        <v>412</v>
      </c>
      <c r="C198" s="51" t="s">
        <v>274</v>
      </c>
      <c r="D198" s="52" t="s">
        <v>35</v>
      </c>
      <c r="E198" s="53" t="s">
        <v>42</v>
      </c>
      <c r="F198" s="52">
        <v>1988</v>
      </c>
      <c r="G198" s="54">
        <v>0.028019444449455477</v>
      </c>
      <c r="H198" s="55">
        <v>12.04520669954107</v>
      </c>
      <c r="I198" s="47">
        <v>0.0034591906727722815</v>
      </c>
      <c r="J198" s="42" t="s">
        <v>443</v>
      </c>
      <c r="K198" s="40">
        <v>5</v>
      </c>
      <c r="L198" s="46"/>
      <c r="M198" s="30">
        <f>IF(B198="","",COUNTIF($D$3:D198,D198)-IF(D198="M",COUNTIF($Q$3:Q198,"M"))-IF(D198="F",COUNTIF($Q$3:Q198,"F")))</f>
        <v>177</v>
      </c>
      <c r="N198" s="1">
        <f t="shared" si="3"/>
        <v>196</v>
      </c>
    </row>
    <row r="199" spans="1:14" ht="15">
      <c r="A199" s="48">
        <v>197</v>
      </c>
      <c r="B199" s="50">
        <v>242</v>
      </c>
      <c r="C199" s="51" t="s">
        <v>275</v>
      </c>
      <c r="D199" s="52" t="s">
        <v>35</v>
      </c>
      <c r="E199" s="53" t="s">
        <v>207</v>
      </c>
      <c r="F199" s="52">
        <v>1977</v>
      </c>
      <c r="G199" s="54">
        <v>0.028042592595738824</v>
      </c>
      <c r="H199" s="55">
        <v>12.035263816915572</v>
      </c>
      <c r="I199" s="47">
        <v>0.0034620484686097314</v>
      </c>
      <c r="J199" s="42" t="s">
        <v>444</v>
      </c>
      <c r="K199" s="40">
        <v>28</v>
      </c>
      <c r="L199" s="46"/>
      <c r="M199" s="30">
        <f>IF(B199="","",COUNTIF($D$3:D199,D199)-IF(D199="M",COUNTIF($Q$3:Q199,"M"))-IF(D199="F",COUNTIF($Q$3:Q199,"F")))</f>
        <v>178</v>
      </c>
      <c r="N199" s="1">
        <f t="shared" si="3"/>
        <v>197</v>
      </c>
    </row>
    <row r="200" spans="1:14" ht="15">
      <c r="A200" s="48">
        <v>198</v>
      </c>
      <c r="B200" s="50">
        <v>207</v>
      </c>
      <c r="C200" s="51" t="s">
        <v>276</v>
      </c>
      <c r="D200" s="52" t="s">
        <v>35</v>
      </c>
      <c r="E200" s="53" t="s">
        <v>111</v>
      </c>
      <c r="F200" s="52">
        <v>1947</v>
      </c>
      <c r="G200" s="54">
        <v>0.02808888888830552</v>
      </c>
      <c r="H200" s="55">
        <v>12.015427215439418</v>
      </c>
      <c r="I200" s="47">
        <v>0.0034677640602846322</v>
      </c>
      <c r="J200" s="42" t="s">
        <v>454</v>
      </c>
      <c r="K200" s="40">
        <v>4</v>
      </c>
      <c r="L200" s="46"/>
      <c r="M200" s="30">
        <f>IF(B200="","",COUNTIF($D$3:D200,D200)-IF(D200="M",COUNTIF($Q$3:Q200,"M"))-IF(D200="F",COUNTIF($Q$3:Q200,"F")))</f>
        <v>179</v>
      </c>
      <c r="N200" s="1">
        <f t="shared" si="3"/>
        <v>198</v>
      </c>
    </row>
    <row r="201" spans="1:14" ht="15">
      <c r="A201" s="48">
        <v>199</v>
      </c>
      <c r="B201" s="50">
        <v>329</v>
      </c>
      <c r="C201" s="51" t="s">
        <v>277</v>
      </c>
      <c r="D201" s="52" t="s">
        <v>35</v>
      </c>
      <c r="E201" s="53" t="s">
        <v>71</v>
      </c>
      <c r="F201" s="52">
        <v>1991</v>
      </c>
      <c r="G201" s="54">
        <v>0.02812361111136852</v>
      </c>
      <c r="H201" s="55">
        <v>12.000592621748032</v>
      </c>
      <c r="I201" s="47">
        <v>0.0034720507544899405</v>
      </c>
      <c r="J201" s="42" t="s">
        <v>450</v>
      </c>
      <c r="K201" s="40">
        <v>6</v>
      </c>
      <c r="L201" s="46"/>
      <c r="M201" s="30">
        <f>IF(B201="","",COUNTIF($D$3:D201,D201)-IF(D201="M",COUNTIF($Q$3:Q201,"M"))-IF(D201="F",COUNTIF($Q$3:Q201,"F")))</f>
        <v>180</v>
      </c>
      <c r="N201" s="1">
        <f t="shared" si="3"/>
        <v>199</v>
      </c>
    </row>
    <row r="202" spans="1:14" ht="15">
      <c r="A202" s="48">
        <v>200</v>
      </c>
      <c r="B202" s="50">
        <v>283</v>
      </c>
      <c r="C202" s="51" t="s">
        <v>278</v>
      </c>
      <c r="D202" s="52" t="s">
        <v>35</v>
      </c>
      <c r="E202" s="53" t="s">
        <v>60</v>
      </c>
      <c r="F202" s="52">
        <v>1966</v>
      </c>
      <c r="G202" s="54">
        <v>0.028158333334431518</v>
      </c>
      <c r="H202" s="55">
        <v>11.985794613323613</v>
      </c>
      <c r="I202" s="47">
        <v>0.0034763374486952493</v>
      </c>
      <c r="J202" s="42" t="s">
        <v>446</v>
      </c>
      <c r="K202" s="40">
        <v>26</v>
      </c>
      <c r="L202" s="46"/>
      <c r="M202" s="30">
        <f>IF(B202="","",COUNTIF($D$3:D202,D202)-IF(D202="M",COUNTIF($Q$3:Q202,"M"))-IF(D202="F",COUNTIF($Q$3:Q202,"F")))</f>
        <v>181</v>
      </c>
      <c r="N202" s="1">
        <f t="shared" si="3"/>
        <v>200</v>
      </c>
    </row>
    <row r="203" spans="1:14" ht="15">
      <c r="A203" s="48">
        <v>201</v>
      </c>
      <c r="B203" s="50">
        <v>111</v>
      </c>
      <c r="C203" s="51" t="s">
        <v>279</v>
      </c>
      <c r="D203" s="52" t="s">
        <v>35</v>
      </c>
      <c r="E203" s="53" t="s">
        <v>56</v>
      </c>
      <c r="F203" s="52">
        <v>1952</v>
      </c>
      <c r="G203" s="54">
        <v>0.028181481480714865</v>
      </c>
      <c r="H203" s="55">
        <v>11.975949533773013</v>
      </c>
      <c r="I203" s="47">
        <v>0.0034791952445326997</v>
      </c>
      <c r="J203" s="42" t="s">
        <v>451</v>
      </c>
      <c r="K203" s="40">
        <v>6</v>
      </c>
      <c r="L203" s="46"/>
      <c r="M203" s="30">
        <f>IF(B203="","",COUNTIF($D$3:D203,D203)-IF(D203="M",COUNTIF($Q$3:Q203,"M"))-IF(D203="F",COUNTIF($Q$3:Q203,"F")))</f>
        <v>182</v>
      </c>
      <c r="N203" s="1">
        <f t="shared" si="3"/>
        <v>201</v>
      </c>
    </row>
    <row r="204" spans="1:14" ht="15">
      <c r="A204" s="48">
        <v>202</v>
      </c>
      <c r="B204" s="50">
        <v>328</v>
      </c>
      <c r="C204" s="51" t="s">
        <v>280</v>
      </c>
      <c r="D204" s="52" t="s">
        <v>35</v>
      </c>
      <c r="E204" s="53" t="s">
        <v>71</v>
      </c>
      <c r="F204" s="52">
        <v>1964</v>
      </c>
      <c r="G204" s="54">
        <v>0.028216203703777865</v>
      </c>
      <c r="H204" s="55">
        <v>11.96121220073316</v>
      </c>
      <c r="I204" s="47">
        <v>0.003483481938738008</v>
      </c>
      <c r="J204" s="42" t="s">
        <v>447</v>
      </c>
      <c r="K204" s="40">
        <v>31</v>
      </c>
      <c r="L204" s="46"/>
      <c r="M204" s="30">
        <f>IF(B204="","",COUNTIF($D$3:D204,D204)-IF(D204="M",COUNTIF($Q$3:Q204,"M"))-IF(D204="F",COUNTIF($Q$3:Q204,"F")))</f>
        <v>183</v>
      </c>
      <c r="N204" s="1">
        <f t="shared" si="3"/>
        <v>202</v>
      </c>
    </row>
    <row r="205" spans="1:14" ht="15">
      <c r="A205" s="48">
        <v>203</v>
      </c>
      <c r="B205" s="50">
        <v>408</v>
      </c>
      <c r="C205" s="51" t="s">
        <v>281</v>
      </c>
      <c r="D205" s="52" t="s">
        <v>35</v>
      </c>
      <c r="E205" s="53" t="s">
        <v>170</v>
      </c>
      <c r="F205" s="52">
        <v>1968</v>
      </c>
      <c r="G205" s="54">
        <v>0.028250925926840864</v>
      </c>
      <c r="H205" s="55">
        <v>11.946511093972509</v>
      </c>
      <c r="I205" s="47">
        <v>0.0034877686329433167</v>
      </c>
      <c r="J205" s="42" t="s">
        <v>446</v>
      </c>
      <c r="K205" s="40">
        <v>27</v>
      </c>
      <c r="L205" s="46"/>
      <c r="M205" s="30">
        <f>IF(B205="","",COUNTIF($D$3:D205,D205)-IF(D205="M",COUNTIF($Q$3:Q205,"M"))-IF(D205="F",COUNTIF($Q$3:Q205,"F")))</f>
        <v>184</v>
      </c>
      <c r="N205" s="1">
        <f t="shared" si="3"/>
        <v>203</v>
      </c>
    </row>
    <row r="206" spans="1:14" ht="15">
      <c r="A206" s="48">
        <v>204</v>
      </c>
      <c r="B206" s="50">
        <v>350</v>
      </c>
      <c r="C206" s="51" t="s">
        <v>282</v>
      </c>
      <c r="D206" s="52" t="s">
        <v>35</v>
      </c>
      <c r="E206" s="53" t="s">
        <v>67</v>
      </c>
      <c r="F206" s="52">
        <v>1958</v>
      </c>
      <c r="G206" s="54">
        <v>0.028262500003620517</v>
      </c>
      <c r="H206" s="55">
        <v>11.941618751234502</v>
      </c>
      <c r="I206" s="47">
        <v>0.003489197531311175</v>
      </c>
      <c r="J206" s="42" t="s">
        <v>448</v>
      </c>
      <c r="K206" s="40">
        <v>19</v>
      </c>
      <c r="L206" s="46"/>
      <c r="M206" s="30">
        <f>IF(B206="","",COUNTIF($D$3:D206,D206)-IF(D206="M",COUNTIF($Q$3:Q206,"M"))-IF(D206="F",COUNTIF($Q$3:Q206,"F")))</f>
        <v>185</v>
      </c>
      <c r="N206" s="1">
        <f t="shared" si="3"/>
        <v>204</v>
      </c>
    </row>
    <row r="207" spans="1:14" ht="15">
      <c r="A207" s="48">
        <v>205</v>
      </c>
      <c r="B207" s="50">
        <v>298</v>
      </c>
      <c r="C207" s="51" t="s">
        <v>283</v>
      </c>
      <c r="D207" s="52" t="s">
        <v>35</v>
      </c>
      <c r="E207" s="53" t="s">
        <v>157</v>
      </c>
      <c r="F207" s="52">
        <v>1976</v>
      </c>
      <c r="G207" s="54">
        <v>0.028297222226683516</v>
      </c>
      <c r="H207" s="55">
        <v>11.92696573876946</v>
      </c>
      <c r="I207" s="47">
        <v>0.003493484225516484</v>
      </c>
      <c r="J207" s="42" t="s">
        <v>444</v>
      </c>
      <c r="K207" s="40">
        <v>29</v>
      </c>
      <c r="L207" s="46"/>
      <c r="M207" s="30">
        <f>IF(B207="","",COUNTIF($D$3:D207,D207)-IF(D207="M",COUNTIF($Q$3:Q207,"M"))-IF(D207="F",COUNTIF($Q$3:Q207,"F")))</f>
        <v>186</v>
      </c>
      <c r="N207" s="1">
        <f t="shared" si="3"/>
        <v>205</v>
      </c>
    </row>
    <row r="208" spans="1:14" ht="15">
      <c r="A208" s="48">
        <v>206</v>
      </c>
      <c r="B208" s="50">
        <v>171</v>
      </c>
      <c r="C208" s="51" t="s">
        <v>284</v>
      </c>
      <c r="D208" s="52" t="s">
        <v>35</v>
      </c>
      <c r="E208" s="53" t="s">
        <v>126</v>
      </c>
      <c r="F208" s="52">
        <v>1970</v>
      </c>
      <c r="G208" s="54">
        <v>0.028331944449746516</v>
      </c>
      <c r="H208" s="55">
        <v>11.912348642312109</v>
      </c>
      <c r="I208" s="47">
        <v>0.003497770919721792</v>
      </c>
      <c r="J208" s="42" t="s">
        <v>445</v>
      </c>
      <c r="K208" s="40">
        <v>41</v>
      </c>
      <c r="L208" s="46"/>
      <c r="M208" s="30">
        <f>IF(B208="","",COUNTIF($D$3:D208,D208)-IF(D208="M",COUNTIF($Q$3:Q208,"M"))-IF(D208="F",COUNTIF($Q$3:Q208,"F")))</f>
        <v>187</v>
      </c>
      <c r="N208" s="1">
        <f t="shared" si="3"/>
        <v>206</v>
      </c>
    </row>
    <row r="209" spans="1:14" ht="15">
      <c r="A209" s="48">
        <v>207</v>
      </c>
      <c r="B209" s="50">
        <v>308</v>
      </c>
      <c r="C209" s="51" t="s">
        <v>285</v>
      </c>
      <c r="D209" s="52" t="s">
        <v>35</v>
      </c>
      <c r="E209" s="53" t="s">
        <v>73</v>
      </c>
      <c r="F209" s="52">
        <v>1955</v>
      </c>
      <c r="G209" s="54">
        <v>0.028366666672809515</v>
      </c>
      <c r="H209" s="55">
        <v>11.89776732997346</v>
      </c>
      <c r="I209" s="47">
        <v>0.003502057613927101</v>
      </c>
      <c r="J209" s="42" t="s">
        <v>448</v>
      </c>
      <c r="K209" s="40">
        <v>20</v>
      </c>
      <c r="L209" s="46"/>
      <c r="M209" s="30">
        <f>IF(B209="","",COUNTIF($D$3:D209,D209)-IF(D209="M",COUNTIF($Q$3:Q209,"M"))-IF(D209="F",COUNTIF($Q$3:Q209,"F")))</f>
        <v>188</v>
      </c>
      <c r="N209" s="1">
        <f t="shared" si="3"/>
        <v>207</v>
      </c>
    </row>
    <row r="210" spans="1:14" ht="15">
      <c r="A210" s="48">
        <v>208</v>
      </c>
      <c r="B210" s="50">
        <v>322</v>
      </c>
      <c r="C210" s="51" t="s">
        <v>286</v>
      </c>
      <c r="D210" s="52" t="s">
        <v>95</v>
      </c>
      <c r="E210" s="53" t="s">
        <v>71</v>
      </c>
      <c r="F210" s="52">
        <v>1977</v>
      </c>
      <c r="G210" s="54">
        <v>0.028424537042155862</v>
      </c>
      <c r="H210" s="55">
        <v>11.873544307844329</v>
      </c>
      <c r="I210" s="47">
        <v>0.0035092021039698595</v>
      </c>
      <c r="J210" s="42" t="s">
        <v>455</v>
      </c>
      <c r="K210" s="40">
        <v>5</v>
      </c>
      <c r="L210" s="46"/>
      <c r="M210" s="30">
        <f>IF(B210="","",COUNTIF($D$3:D210,D210)-IF(D210="M",COUNTIF($Q$3:Q210,"M"))-IF(D210="F",COUNTIF($Q$3:Q210,"F")))</f>
        <v>20</v>
      </c>
      <c r="N210" s="1">
        <f t="shared" si="3"/>
        <v>208</v>
      </c>
    </row>
    <row r="211" spans="1:14" ht="15">
      <c r="A211" s="48">
        <v>209</v>
      </c>
      <c r="B211" s="50">
        <v>373</v>
      </c>
      <c r="C211" s="51" t="s">
        <v>287</v>
      </c>
      <c r="D211" s="52" t="s">
        <v>35</v>
      </c>
      <c r="E211" s="53" t="s">
        <v>67</v>
      </c>
      <c r="F211" s="52">
        <v>1982</v>
      </c>
      <c r="G211" s="54">
        <v>0.02844768518843921</v>
      </c>
      <c r="H211" s="55">
        <v>11.863882694299354</v>
      </c>
      <c r="I211" s="47">
        <v>0.00351205989980731</v>
      </c>
      <c r="J211" s="42" t="s">
        <v>442</v>
      </c>
      <c r="K211" s="40">
        <v>16</v>
      </c>
      <c r="L211" s="46"/>
      <c r="M211" s="30">
        <f>IF(B211="","",COUNTIF($D$3:D211,D211)-IF(D211="M",COUNTIF($Q$3:Q211,"M"))-IF(D211="F",COUNTIF($Q$3:Q211,"F")))</f>
        <v>189</v>
      </c>
      <c r="N211" s="1">
        <f t="shared" si="3"/>
        <v>209</v>
      </c>
    </row>
    <row r="212" spans="1:14" ht="15">
      <c r="A212" s="48">
        <v>210</v>
      </c>
      <c r="B212" s="50">
        <v>312</v>
      </c>
      <c r="C212" s="51" t="s">
        <v>288</v>
      </c>
      <c r="D212" s="52" t="s">
        <v>95</v>
      </c>
      <c r="E212" s="53" t="s">
        <v>116</v>
      </c>
      <c r="F212" s="52">
        <v>1975</v>
      </c>
      <c r="G212" s="54">
        <v>0.02848240741150221</v>
      </c>
      <c r="H212" s="55">
        <v>11.849419718071495</v>
      </c>
      <c r="I212" s="47">
        <v>0.0035163465940126187</v>
      </c>
      <c r="J212" s="42" t="s">
        <v>455</v>
      </c>
      <c r="K212" s="40">
        <v>6</v>
      </c>
      <c r="L212" s="46"/>
      <c r="M212" s="30">
        <f>IF(B212="","",COUNTIF($D$3:D212,D212)-IF(D212="M",COUNTIF($Q$3:Q212,"M"))-IF(D212="F",COUNTIF($Q$3:Q212,"F")))</f>
        <v>21</v>
      </c>
      <c r="N212" s="1">
        <f t="shared" si="3"/>
        <v>210</v>
      </c>
    </row>
    <row r="213" spans="1:14" ht="15">
      <c r="A213" s="48">
        <v>211</v>
      </c>
      <c r="B213" s="50">
        <v>185</v>
      </c>
      <c r="C213" s="51" t="s">
        <v>289</v>
      </c>
      <c r="D213" s="52" t="s">
        <v>35</v>
      </c>
      <c r="E213" s="53" t="s">
        <v>248</v>
      </c>
      <c r="F213" s="52">
        <v>1957</v>
      </c>
      <c r="G213" s="54">
        <v>0.028493981481005903</v>
      </c>
      <c r="H213" s="55">
        <v>11.844606561037375</v>
      </c>
      <c r="I213" s="47">
        <v>0.0035177754914822103</v>
      </c>
      <c r="J213" s="42" t="s">
        <v>448</v>
      </c>
      <c r="K213" s="40">
        <v>21</v>
      </c>
      <c r="L213" s="46"/>
      <c r="M213" s="30">
        <f>IF(B213="","",COUNTIF($D$3:D213,D213)-IF(D213="M",COUNTIF($Q$3:Q213,"M"))-IF(D213="F",COUNTIF($Q$3:Q213,"F")))</f>
        <v>190</v>
      </c>
      <c r="N213" s="1">
        <f t="shared" si="3"/>
        <v>211</v>
      </c>
    </row>
    <row r="214" spans="1:14" ht="15">
      <c r="A214" s="48">
        <v>212</v>
      </c>
      <c r="B214" s="50">
        <v>189</v>
      </c>
      <c r="C214" s="51" t="s">
        <v>290</v>
      </c>
      <c r="D214" s="52" t="s">
        <v>95</v>
      </c>
      <c r="E214" s="53" t="s">
        <v>111</v>
      </c>
      <c r="F214" s="52">
        <v>1988</v>
      </c>
      <c r="G214" s="54">
        <v>0.02858657407341525</v>
      </c>
      <c r="H214" s="55">
        <v>11.80624159905422</v>
      </c>
      <c r="I214" s="47">
        <v>0.0035292066757302777</v>
      </c>
      <c r="J214" s="42" t="s">
        <v>459</v>
      </c>
      <c r="K214" s="40">
        <v>2</v>
      </c>
      <c r="L214" s="46"/>
      <c r="M214" s="30">
        <f>IF(B214="","",COUNTIF($D$3:D214,D214)-IF(D214="M",COUNTIF($Q$3:Q214,"M"))-IF(D214="F",COUNTIF($Q$3:Q214,"F")))</f>
        <v>22</v>
      </c>
      <c r="N214" s="1">
        <f t="shared" si="3"/>
        <v>212</v>
      </c>
    </row>
    <row r="215" spans="1:14" ht="15">
      <c r="A215" s="48">
        <v>213</v>
      </c>
      <c r="B215" s="50">
        <v>208</v>
      </c>
      <c r="C215" s="51" t="s">
        <v>291</v>
      </c>
      <c r="D215" s="52" t="s">
        <v>35</v>
      </c>
      <c r="E215" s="53" t="s">
        <v>111</v>
      </c>
      <c r="F215" s="52">
        <v>1946</v>
      </c>
      <c r="G215" s="54">
        <v>0.02862129629647825</v>
      </c>
      <c r="H215" s="55">
        <v>11.791918734356145</v>
      </c>
      <c r="I215" s="47">
        <v>0.0035334933699355865</v>
      </c>
      <c r="J215" s="42" t="s">
        <v>454</v>
      </c>
      <c r="K215" s="40">
        <v>5</v>
      </c>
      <c r="L215" s="46"/>
      <c r="M215" s="30">
        <f>IF(B215="","",COUNTIF($D$3:D215,D215)-IF(D215="M",COUNTIF($Q$3:Q215,"M"))-IF(D215="F",COUNTIF($Q$3:Q215,"F")))</f>
        <v>191</v>
      </c>
      <c r="N215" s="1">
        <f t="shared" si="3"/>
        <v>213</v>
      </c>
    </row>
    <row r="216" spans="1:14" ht="15">
      <c r="A216" s="48">
        <v>214</v>
      </c>
      <c r="B216" s="50">
        <v>404</v>
      </c>
      <c r="C216" s="51" t="s">
        <v>292</v>
      </c>
      <c r="D216" s="52" t="s">
        <v>35</v>
      </c>
      <c r="E216" s="53" t="s">
        <v>76</v>
      </c>
      <c r="F216" s="52">
        <v>1977</v>
      </c>
      <c r="G216" s="54">
        <v>0.0286675925963209</v>
      </c>
      <c r="H216" s="55">
        <v>11.772875551584109</v>
      </c>
      <c r="I216" s="47">
        <v>0.0035392089625087535</v>
      </c>
      <c r="J216" s="42" t="s">
        <v>444</v>
      </c>
      <c r="K216" s="40">
        <v>30</v>
      </c>
      <c r="L216" s="46"/>
      <c r="M216" s="30">
        <f>IF(B216="","",COUNTIF($D$3:D216,D216)-IF(D216="M",COUNTIF($Q$3:Q216,"M"))-IF(D216="F",COUNTIF($Q$3:Q216,"F")))</f>
        <v>192</v>
      </c>
      <c r="N216" s="1">
        <f t="shared" si="3"/>
        <v>214</v>
      </c>
    </row>
    <row r="217" spans="1:14" ht="15">
      <c r="A217" s="48">
        <v>215</v>
      </c>
      <c r="B217" s="50">
        <v>146</v>
      </c>
      <c r="C217" s="51" t="s">
        <v>293</v>
      </c>
      <c r="D217" s="52" t="s">
        <v>95</v>
      </c>
      <c r="E217" s="53" t="s">
        <v>69</v>
      </c>
      <c r="F217" s="52">
        <v>1973</v>
      </c>
      <c r="G217" s="54">
        <v>0.0287023148193839</v>
      </c>
      <c r="H217" s="55">
        <v>11.758633480393428</v>
      </c>
      <c r="I217" s="47">
        <v>0.003543495656714062</v>
      </c>
      <c r="J217" s="42" t="s">
        <v>452</v>
      </c>
      <c r="K217" s="40">
        <v>4</v>
      </c>
      <c r="L217" s="46"/>
      <c r="M217" s="30">
        <f>IF(B217="","",COUNTIF($D$3:D217,D217)-IF(D217="M",COUNTIF($Q$3:Q217,"M"))-IF(D217="F",COUNTIF($Q$3:Q217,"F")))</f>
        <v>23</v>
      </c>
      <c r="N217" s="1">
        <f t="shared" si="3"/>
        <v>215</v>
      </c>
    </row>
    <row r="218" spans="1:14" ht="15">
      <c r="A218" s="48">
        <v>216</v>
      </c>
      <c r="B218" s="50">
        <v>361</v>
      </c>
      <c r="C218" s="51" t="s">
        <v>294</v>
      </c>
      <c r="D218" s="52" t="s">
        <v>35</v>
      </c>
      <c r="E218" s="53" t="s">
        <v>67</v>
      </c>
      <c r="F218" s="52">
        <v>1968</v>
      </c>
      <c r="G218" s="54">
        <v>0.0287370370424469</v>
      </c>
      <c r="H218" s="55">
        <v>11.744425825859691</v>
      </c>
      <c r="I218" s="47">
        <v>0.0035477823509193706</v>
      </c>
      <c r="J218" s="42" t="s">
        <v>446</v>
      </c>
      <c r="K218" s="40">
        <v>28</v>
      </c>
      <c r="L218" s="46"/>
      <c r="M218" s="30">
        <f>IF(B218="","",COUNTIF($D$3:D218,D218)-IF(D218="M",COUNTIF($Q$3:Q218,"M"))-IF(D218="F",COUNTIF($Q$3:Q218,"F")))</f>
        <v>193</v>
      </c>
      <c r="N218" s="1">
        <f t="shared" si="3"/>
        <v>216</v>
      </c>
    </row>
    <row r="219" spans="1:14" ht="15">
      <c r="A219" s="48">
        <v>217</v>
      </c>
      <c r="B219" s="50">
        <v>301</v>
      </c>
      <c r="C219" s="51" t="s">
        <v>295</v>
      </c>
      <c r="D219" s="52" t="s">
        <v>95</v>
      </c>
      <c r="E219" s="53" t="s">
        <v>157</v>
      </c>
      <c r="F219" s="52">
        <v>1977</v>
      </c>
      <c r="G219" s="54">
        <v>0.028760185188730247</v>
      </c>
      <c r="H219" s="55">
        <v>11.734973115967634</v>
      </c>
      <c r="I219" s="47">
        <v>0.003550640146756821</v>
      </c>
      <c r="J219" s="42" t="s">
        <v>455</v>
      </c>
      <c r="K219" s="40">
        <v>7</v>
      </c>
      <c r="L219" s="46"/>
      <c r="M219" s="30">
        <f>IF(B219="","",COUNTIF($D$3:D219,D219)-IF(D219="M",COUNTIF($Q$3:Q219,"M"))-IF(D219="F",COUNTIF($Q$3:Q219,"F")))</f>
        <v>24</v>
      </c>
      <c r="N219" s="1">
        <f t="shared" si="3"/>
        <v>217</v>
      </c>
    </row>
    <row r="220" spans="1:14" ht="15">
      <c r="A220" s="48">
        <v>218</v>
      </c>
      <c r="B220" s="50">
        <v>227</v>
      </c>
      <c r="C220" s="51" t="s">
        <v>296</v>
      </c>
      <c r="D220" s="52" t="s">
        <v>95</v>
      </c>
      <c r="E220" s="53" t="s">
        <v>48</v>
      </c>
      <c r="F220" s="52">
        <v>1986</v>
      </c>
      <c r="G220" s="54">
        <v>0.028771759258233942</v>
      </c>
      <c r="H220" s="55">
        <v>11.730252466345581</v>
      </c>
      <c r="I220" s="47">
        <v>0.0035520690442264126</v>
      </c>
      <c r="J220" s="42" t="s">
        <v>459</v>
      </c>
      <c r="K220" s="40">
        <v>3</v>
      </c>
      <c r="L220" s="46"/>
      <c r="M220" s="30">
        <f>IF(B220="","",COUNTIF($D$3:D220,D220)-IF(D220="M",COUNTIF($Q$3:Q220,"M"))-IF(D220="F",COUNTIF($Q$3:Q220,"F")))</f>
        <v>25</v>
      </c>
      <c r="N220" s="1">
        <f t="shared" si="3"/>
        <v>218</v>
      </c>
    </row>
    <row r="221" spans="1:14" ht="15">
      <c r="A221" s="48">
        <v>219</v>
      </c>
      <c r="B221" s="50">
        <v>286</v>
      </c>
      <c r="C221" s="51" t="s">
        <v>297</v>
      </c>
      <c r="D221" s="52" t="s">
        <v>35</v>
      </c>
      <c r="E221" s="53" t="s">
        <v>60</v>
      </c>
      <c r="F221" s="52">
        <v>1962</v>
      </c>
      <c r="G221" s="54">
        <v>0.028783333335013594</v>
      </c>
      <c r="H221" s="55">
        <v>11.725535610201439</v>
      </c>
      <c r="I221" s="47">
        <v>0.003553497942594271</v>
      </c>
      <c r="J221" s="42" t="s">
        <v>447</v>
      </c>
      <c r="K221" s="40">
        <v>32</v>
      </c>
      <c r="L221" s="46"/>
      <c r="M221" s="30">
        <f>IF(B221="","",COUNTIF($D$3:D221,D221)-IF(D221="M",COUNTIF($Q$3:Q221,"M"))-IF(D221="F",COUNTIF($Q$3:Q221,"F")))</f>
        <v>194</v>
      </c>
      <c r="N221" s="1">
        <f t="shared" si="3"/>
        <v>219</v>
      </c>
    </row>
    <row r="222" spans="1:14" ht="15">
      <c r="A222" s="48">
        <v>220</v>
      </c>
      <c r="B222" s="50">
        <v>428</v>
      </c>
      <c r="C222" s="51" t="s">
        <v>298</v>
      </c>
      <c r="D222" s="52" t="s">
        <v>35</v>
      </c>
      <c r="E222" s="53" t="s">
        <v>182</v>
      </c>
      <c r="F222" s="52">
        <v>1976</v>
      </c>
      <c r="G222" s="54">
        <v>0.028794907411793247</v>
      </c>
      <c r="H222" s="55">
        <v>11.720822545926069</v>
      </c>
      <c r="I222" s="47">
        <v>0.0035549268409621293</v>
      </c>
      <c r="J222" s="42" t="s">
        <v>444</v>
      </c>
      <c r="K222" s="40">
        <v>31</v>
      </c>
      <c r="L222" s="46"/>
      <c r="M222" s="30">
        <f>IF(B222="","",COUNTIF($D$3:D222,D222)-IF(D222="M",COUNTIF($Q$3:Q222,"M"))-IF(D222="F",COUNTIF($Q$3:Q222,"F")))</f>
        <v>195</v>
      </c>
      <c r="N222" s="1">
        <f t="shared" si="3"/>
        <v>220</v>
      </c>
    </row>
    <row r="223" spans="1:14" ht="15">
      <c r="A223" s="48">
        <v>221</v>
      </c>
      <c r="B223" s="50">
        <v>293</v>
      </c>
      <c r="C223" s="51" t="s">
        <v>299</v>
      </c>
      <c r="D223" s="52" t="s">
        <v>35</v>
      </c>
      <c r="E223" s="53" t="s">
        <v>60</v>
      </c>
      <c r="F223" s="52">
        <v>1955</v>
      </c>
      <c r="G223" s="54">
        <v>0.02880648148129694</v>
      </c>
      <c r="H223" s="55">
        <v>11.716113271908169</v>
      </c>
      <c r="I223" s="47">
        <v>0.0035563557384317213</v>
      </c>
      <c r="J223" s="42" t="s">
        <v>448</v>
      </c>
      <c r="K223" s="40">
        <v>22</v>
      </c>
      <c r="L223" s="46"/>
      <c r="M223" s="30">
        <f>IF(B223="","",COUNTIF($D$3:D223,D223)-IF(D223="M",COUNTIF($Q$3:Q223,"M"))-IF(D223="F",COUNTIF($Q$3:Q223,"F")))</f>
        <v>196</v>
      </c>
      <c r="N223" s="1">
        <f t="shared" si="3"/>
        <v>221</v>
      </c>
    </row>
    <row r="224" spans="1:14" ht="15">
      <c r="A224" s="48">
        <v>222</v>
      </c>
      <c r="B224" s="50">
        <v>181</v>
      </c>
      <c r="C224" s="51" t="s">
        <v>300</v>
      </c>
      <c r="D224" s="52" t="s">
        <v>95</v>
      </c>
      <c r="E224" s="53" t="s">
        <v>248</v>
      </c>
      <c r="F224" s="52">
        <v>1969</v>
      </c>
      <c r="G224" s="54">
        <v>0.028922222227265593</v>
      </c>
      <c r="H224" s="55">
        <v>11.669227812025854</v>
      </c>
      <c r="I224" s="47">
        <v>0.0035706447194155055</v>
      </c>
      <c r="J224" s="42" t="s">
        <v>453</v>
      </c>
      <c r="K224" s="40">
        <v>4</v>
      </c>
      <c r="L224" s="46"/>
      <c r="M224" s="30">
        <f>IF(B224="","",COUNTIF($D$3:D224,D224)-IF(D224="M",COUNTIF($Q$3:Q224,"M"))-IF(D224="F",COUNTIF($Q$3:Q224,"F")))</f>
        <v>26</v>
      </c>
      <c r="N224" s="1">
        <f t="shared" si="3"/>
        <v>222</v>
      </c>
    </row>
    <row r="225" spans="1:14" ht="15">
      <c r="A225" s="48">
        <v>223</v>
      </c>
      <c r="B225" s="50">
        <v>178</v>
      </c>
      <c r="C225" s="51" t="s">
        <v>301</v>
      </c>
      <c r="D225" s="52" t="s">
        <v>35</v>
      </c>
      <c r="E225" s="53" t="s">
        <v>302</v>
      </c>
      <c r="F225" s="52">
        <v>1955</v>
      </c>
      <c r="G225" s="54">
        <v>0.028933796296769287</v>
      </c>
      <c r="H225" s="55">
        <v>11.66455989868446</v>
      </c>
      <c r="I225" s="47">
        <v>0.0035720736168850975</v>
      </c>
      <c r="J225" s="42" t="s">
        <v>448</v>
      </c>
      <c r="K225" s="40">
        <v>23</v>
      </c>
      <c r="L225" s="46"/>
      <c r="M225" s="30">
        <f>IF(B225="","",COUNTIF($D$3:D225,D225)-IF(D225="M",COUNTIF($Q$3:Q225,"M"))-IF(D225="F",COUNTIF($Q$3:Q225,"F")))</f>
        <v>197</v>
      </c>
      <c r="N225" s="1">
        <f t="shared" si="3"/>
        <v>223</v>
      </c>
    </row>
    <row r="226" spans="1:14" ht="15">
      <c r="A226" s="48">
        <v>224</v>
      </c>
      <c r="B226" s="50">
        <v>28</v>
      </c>
      <c r="C226" s="51" t="s">
        <v>303</v>
      </c>
      <c r="D226" s="52" t="s">
        <v>35</v>
      </c>
      <c r="E226" s="53" t="s">
        <v>42</v>
      </c>
      <c r="F226" s="52">
        <v>1953</v>
      </c>
      <c r="G226" s="54">
        <v>0.028956944450328592</v>
      </c>
      <c r="H226" s="55">
        <v>11.655235260713779</v>
      </c>
      <c r="I226" s="47">
        <v>0.003574931413620814</v>
      </c>
      <c r="J226" s="42" t="s">
        <v>451</v>
      </c>
      <c r="K226" s="40">
        <v>7</v>
      </c>
      <c r="L226" s="46"/>
      <c r="M226" s="30">
        <f>IF(B226="","",COUNTIF($D$3:D226,D226)-IF(D226="M",COUNTIF($Q$3:Q226,"M"))-IF(D226="F",COUNTIF($Q$3:Q226,"F")))</f>
        <v>198</v>
      </c>
      <c r="N226" s="1">
        <f t="shared" si="3"/>
        <v>224</v>
      </c>
    </row>
    <row r="227" spans="1:14" ht="15">
      <c r="A227" s="48">
        <v>225</v>
      </c>
      <c r="B227" s="50">
        <v>41</v>
      </c>
      <c r="C227" s="51" t="s">
        <v>304</v>
      </c>
      <c r="D227" s="52" t="s">
        <v>35</v>
      </c>
      <c r="E227" s="53" t="s">
        <v>54</v>
      </c>
      <c r="F227" s="52">
        <v>1974</v>
      </c>
      <c r="G227" s="54">
        <v>0.02898009259661194</v>
      </c>
      <c r="H227" s="55">
        <v>11.64592552197218</v>
      </c>
      <c r="I227" s="47">
        <v>0.003577789209458264</v>
      </c>
      <c r="J227" s="42" t="s">
        <v>445</v>
      </c>
      <c r="K227" s="40">
        <v>42</v>
      </c>
      <c r="L227" s="46"/>
      <c r="M227" s="30">
        <f>IF(B227="","",COUNTIF($D$3:D227,D227)-IF(D227="M",COUNTIF($Q$3:Q227,"M"))-IF(D227="F",COUNTIF($Q$3:Q227,"F")))</f>
        <v>199</v>
      </c>
      <c r="N227" s="1">
        <f t="shared" si="3"/>
        <v>225</v>
      </c>
    </row>
    <row r="228" spans="1:14" ht="15">
      <c r="A228" s="48">
        <v>226</v>
      </c>
      <c r="B228" s="50">
        <v>259</v>
      </c>
      <c r="C228" s="51" t="s">
        <v>305</v>
      </c>
      <c r="D228" s="52" t="s">
        <v>35</v>
      </c>
      <c r="E228" s="53" t="s">
        <v>50</v>
      </c>
      <c r="F228" s="52">
        <v>1951</v>
      </c>
      <c r="G228" s="54">
        <v>0.029061111112241633</v>
      </c>
      <c r="H228" s="55">
        <v>11.613458229332197</v>
      </c>
      <c r="I228" s="47">
        <v>0.0035877914953384733</v>
      </c>
      <c r="J228" s="42" t="s">
        <v>451</v>
      </c>
      <c r="K228" s="40">
        <v>8</v>
      </c>
      <c r="L228" s="46"/>
      <c r="M228" s="30">
        <f>IF(B228="","",COUNTIF($D$3:D228,D228)-IF(D228="M",COUNTIF($Q$3:Q228,"M"))-IF(D228="F",COUNTIF($Q$3:Q228,"F")))</f>
        <v>200</v>
      </c>
      <c r="N228" s="1">
        <f t="shared" si="3"/>
        <v>226</v>
      </c>
    </row>
    <row r="229" spans="1:14" ht="15">
      <c r="A229" s="48">
        <v>227</v>
      </c>
      <c r="B229" s="50">
        <v>165</v>
      </c>
      <c r="C229" s="51" t="s">
        <v>306</v>
      </c>
      <c r="D229" s="52" t="s">
        <v>35</v>
      </c>
      <c r="E229" s="53" t="s">
        <v>126</v>
      </c>
      <c r="F229" s="52">
        <v>1971</v>
      </c>
      <c r="G229" s="54">
        <v>0.02911898148158798</v>
      </c>
      <c r="H229" s="55">
        <v>11.590377919413228</v>
      </c>
      <c r="I229" s="47">
        <v>0.0035949359853812324</v>
      </c>
      <c r="J229" s="42" t="s">
        <v>445</v>
      </c>
      <c r="K229" s="40">
        <v>43</v>
      </c>
      <c r="L229" s="46"/>
      <c r="M229" s="30">
        <f>IF(B229="","",COUNTIF($D$3:D229,D229)-IF(D229="M",COUNTIF($Q$3:Q229,"M"))-IF(D229="F",COUNTIF($Q$3:Q229,"F")))</f>
        <v>201</v>
      </c>
      <c r="N229" s="1">
        <f t="shared" si="3"/>
        <v>227</v>
      </c>
    </row>
    <row r="230" spans="1:14" ht="15">
      <c r="A230" s="48">
        <v>228</v>
      </c>
      <c r="B230" s="50">
        <v>363</v>
      </c>
      <c r="C230" s="51" t="s">
        <v>307</v>
      </c>
      <c r="D230" s="52" t="s">
        <v>95</v>
      </c>
      <c r="E230" s="53" t="s">
        <v>67</v>
      </c>
      <c r="F230" s="52">
        <v>1972</v>
      </c>
      <c r="G230" s="54">
        <v>0.02918842592771398</v>
      </c>
      <c r="H230" s="55">
        <v>11.56280235309122</v>
      </c>
      <c r="I230" s="47">
        <v>0.0036035093737918494</v>
      </c>
      <c r="J230" s="42" t="s">
        <v>452</v>
      </c>
      <c r="K230" s="40">
        <v>5</v>
      </c>
      <c r="L230" s="46"/>
      <c r="M230" s="30">
        <f>IF(B230="","",COUNTIF($D$3:D230,D230)-IF(D230="M",COUNTIF($Q$3:Q230,"M"))-IF(D230="F",COUNTIF($Q$3:Q230,"F")))</f>
        <v>27</v>
      </c>
      <c r="N230" s="1">
        <f t="shared" si="3"/>
        <v>228</v>
      </c>
    </row>
    <row r="231" spans="1:14" ht="15">
      <c r="A231" s="48">
        <v>229</v>
      </c>
      <c r="B231" s="50">
        <v>126</v>
      </c>
      <c r="C231" s="51" t="s">
        <v>308</v>
      </c>
      <c r="D231" s="52" t="s">
        <v>35</v>
      </c>
      <c r="E231" s="53" t="s">
        <v>56</v>
      </c>
      <c r="F231" s="52">
        <v>1957</v>
      </c>
      <c r="G231" s="54">
        <v>0.02922314815077698</v>
      </c>
      <c r="H231" s="55">
        <v>11.54906371684074</v>
      </c>
      <c r="I231" s="47">
        <v>0.003607796067997158</v>
      </c>
      <c r="J231" s="42" t="s">
        <v>448</v>
      </c>
      <c r="K231" s="40">
        <v>24</v>
      </c>
      <c r="L231" s="46"/>
      <c r="M231" s="30">
        <f>IF(B231="","",COUNTIF($D$3:D231,D231)-IF(D231="M",COUNTIF($Q$3:Q231,"M"))-IF(D231="F",COUNTIF($Q$3:Q231,"F")))</f>
        <v>202</v>
      </c>
      <c r="N231" s="1">
        <f t="shared" si="3"/>
        <v>229</v>
      </c>
    </row>
    <row r="232" spans="1:14" ht="15">
      <c r="A232" s="48">
        <v>230</v>
      </c>
      <c r="B232" s="50">
        <v>284</v>
      </c>
      <c r="C232" s="51" t="s">
        <v>309</v>
      </c>
      <c r="D232" s="52" t="s">
        <v>35</v>
      </c>
      <c r="E232" s="53" t="s">
        <v>60</v>
      </c>
      <c r="F232" s="52">
        <v>1965</v>
      </c>
      <c r="G232" s="54">
        <v>0.02923472222755663</v>
      </c>
      <c r="H232" s="55">
        <v>11.54449142266427</v>
      </c>
      <c r="I232" s="47">
        <v>0.0036092249663650165</v>
      </c>
      <c r="J232" s="42" t="s">
        <v>446</v>
      </c>
      <c r="K232" s="40">
        <v>29</v>
      </c>
      <c r="L232" s="46"/>
      <c r="M232" s="30">
        <f>IF(B232="","",COUNTIF($D$3:D232,D232)-IF(D232="M",COUNTIF($Q$3:Q232,"M"))-IF(D232="F",COUNTIF($Q$3:Q232,"F")))</f>
        <v>203</v>
      </c>
      <c r="N232" s="1">
        <f t="shared" si="3"/>
        <v>230</v>
      </c>
    </row>
    <row r="233" spans="1:14" ht="15">
      <c r="A233" s="48">
        <v>231</v>
      </c>
      <c r="B233" s="50">
        <v>236</v>
      </c>
      <c r="C233" s="51" t="s">
        <v>310</v>
      </c>
      <c r="D233" s="52" t="s">
        <v>35</v>
      </c>
      <c r="E233" s="53" t="s">
        <v>207</v>
      </c>
      <c r="F233" s="52">
        <v>1953</v>
      </c>
      <c r="G233" s="54">
        <v>0.029246296297060326</v>
      </c>
      <c r="H233" s="55">
        <v>11.539922750284234</v>
      </c>
      <c r="I233" s="47">
        <v>0.003610653863834608</v>
      </c>
      <c r="J233" s="42" t="s">
        <v>451</v>
      </c>
      <c r="K233" s="40">
        <v>9</v>
      </c>
      <c r="L233" s="46"/>
      <c r="M233" s="30">
        <f>IF(B233="","",COUNTIF($D$3:D233,D233)-IF(D233="M",COUNTIF($Q$3:Q233,"M"))-IF(D233="F",COUNTIF($Q$3:Q233,"F")))</f>
        <v>204</v>
      </c>
      <c r="N233" s="1">
        <f t="shared" si="3"/>
        <v>231</v>
      </c>
    </row>
    <row r="234" spans="1:14" ht="15">
      <c r="A234" s="48">
        <v>232</v>
      </c>
      <c r="B234" s="50">
        <v>368</v>
      </c>
      <c r="C234" s="51" t="s">
        <v>311</v>
      </c>
      <c r="D234" s="52" t="s">
        <v>35</v>
      </c>
      <c r="E234" s="53" t="s">
        <v>67</v>
      </c>
      <c r="F234" s="52">
        <v>1961</v>
      </c>
      <c r="G234" s="54">
        <v>0.029292592596902978</v>
      </c>
      <c r="H234" s="55">
        <v>11.521684155593755</v>
      </c>
      <c r="I234" s="47">
        <v>0.003616369456407775</v>
      </c>
      <c r="J234" s="42" t="s">
        <v>447</v>
      </c>
      <c r="K234" s="40">
        <v>33</v>
      </c>
      <c r="L234" s="46"/>
      <c r="M234" s="30">
        <f>IF(B234="","",COUNTIF($D$3:D234,D234)-IF(D234="M",COUNTIF($Q$3:Q234,"M"))-IF(D234="F",COUNTIF($Q$3:Q234,"F")))</f>
        <v>205</v>
      </c>
      <c r="N234" s="1">
        <f t="shared" si="3"/>
        <v>232</v>
      </c>
    </row>
    <row r="235" spans="1:14" ht="15">
      <c r="A235" s="48">
        <v>233</v>
      </c>
      <c r="B235" s="50">
        <v>326</v>
      </c>
      <c r="C235" s="51" t="s">
        <v>312</v>
      </c>
      <c r="D235" s="52" t="s">
        <v>35</v>
      </c>
      <c r="E235" s="53" t="s">
        <v>71</v>
      </c>
      <c r="F235" s="52">
        <v>1967</v>
      </c>
      <c r="G235" s="54">
        <v>0.029315740743186325</v>
      </c>
      <c r="H235" s="55">
        <v>11.512586461880312</v>
      </c>
      <c r="I235" s="47">
        <v>0.0036192272522452256</v>
      </c>
      <c r="J235" s="42" t="s">
        <v>446</v>
      </c>
      <c r="K235" s="40">
        <v>30</v>
      </c>
      <c r="L235" s="46"/>
      <c r="M235" s="30">
        <f>IF(B235="","",COUNTIF($D$3:D235,D235)-IF(D235="M",COUNTIF($Q$3:Q235,"M"))-IF(D235="F",COUNTIF($Q$3:Q235,"F")))</f>
        <v>206</v>
      </c>
      <c r="N235" s="1">
        <f t="shared" si="3"/>
        <v>233</v>
      </c>
    </row>
    <row r="236" spans="1:14" ht="15">
      <c r="A236" s="48">
        <v>234</v>
      </c>
      <c r="B236" s="50">
        <v>230</v>
      </c>
      <c r="C236" s="51" t="s">
        <v>313</v>
      </c>
      <c r="D236" s="52" t="s">
        <v>35</v>
      </c>
      <c r="E236" s="53" t="s">
        <v>48</v>
      </c>
      <c r="F236" s="52">
        <v>1951</v>
      </c>
      <c r="G236" s="54">
        <v>0.029338888889469672</v>
      </c>
      <c r="H236" s="55">
        <v>11.503503124180535</v>
      </c>
      <c r="I236" s="47">
        <v>0.0036220850480826756</v>
      </c>
      <c r="J236" s="42" t="s">
        <v>451</v>
      </c>
      <c r="K236" s="40">
        <v>10</v>
      </c>
      <c r="L236" s="46"/>
      <c r="M236" s="30">
        <f>IF(B236="","",COUNTIF($D$3:D236,D236)-IF(D236="M",COUNTIF($Q$3:Q236,"M"))-IF(D236="F",COUNTIF($Q$3:Q236,"F")))</f>
        <v>207</v>
      </c>
      <c r="N236" s="1">
        <f t="shared" si="3"/>
        <v>234</v>
      </c>
    </row>
    <row r="237" spans="1:14" ht="15">
      <c r="A237" s="48">
        <v>235</v>
      </c>
      <c r="B237" s="50">
        <v>132</v>
      </c>
      <c r="C237" s="51" t="s">
        <v>314</v>
      </c>
      <c r="D237" s="52" t="s">
        <v>35</v>
      </c>
      <c r="E237" s="53" t="s">
        <v>69</v>
      </c>
      <c r="F237" s="52">
        <v>1951</v>
      </c>
      <c r="G237" s="54">
        <v>0.029350462966249324</v>
      </c>
      <c r="H237" s="55">
        <v>11.498966826795813</v>
      </c>
      <c r="I237" s="47">
        <v>0.003623513946450534</v>
      </c>
      <c r="J237" s="42" t="s">
        <v>451</v>
      </c>
      <c r="K237" s="40">
        <v>11</v>
      </c>
      <c r="L237" s="46"/>
      <c r="M237" s="30">
        <f>IF(B237="","",COUNTIF($D$3:D237,D237)-IF(D237="M",COUNTIF($Q$3:Q237,"M"))-IF(D237="F",COUNTIF($Q$3:Q237,"F")))</f>
        <v>208</v>
      </c>
      <c r="N237" s="1">
        <f t="shared" si="3"/>
        <v>235</v>
      </c>
    </row>
    <row r="238" spans="1:14" ht="15">
      <c r="A238" s="48">
        <v>236</v>
      </c>
      <c r="B238" s="50">
        <v>437</v>
      </c>
      <c r="C238" s="51" t="s">
        <v>315</v>
      </c>
      <c r="D238" s="52" t="s">
        <v>35</v>
      </c>
      <c r="E238" s="53" t="s">
        <v>194</v>
      </c>
      <c r="F238" s="52">
        <v>1962</v>
      </c>
      <c r="G238" s="54">
        <v>0.029419907412375323</v>
      </c>
      <c r="H238" s="55">
        <v>11.471824002343135</v>
      </c>
      <c r="I238" s="47">
        <v>0.0036320873348611514</v>
      </c>
      <c r="J238" s="42" t="s">
        <v>447</v>
      </c>
      <c r="K238" s="40">
        <v>34</v>
      </c>
      <c r="L238" s="46"/>
      <c r="M238" s="30">
        <f>IF(B238="","",COUNTIF($D$3:D238,D238)-IF(D238="M",COUNTIF($Q$3:Q238,"M"))-IF(D238="F",COUNTIF($Q$3:Q238,"F")))</f>
        <v>209</v>
      </c>
      <c r="N238" s="1">
        <f t="shared" si="3"/>
        <v>236</v>
      </c>
    </row>
    <row r="239" spans="1:14" ht="15">
      <c r="A239" s="48">
        <v>237</v>
      </c>
      <c r="B239" s="50">
        <v>347</v>
      </c>
      <c r="C239" s="51" t="s">
        <v>316</v>
      </c>
      <c r="D239" s="52" t="s">
        <v>95</v>
      </c>
      <c r="E239" s="53" t="s">
        <v>67</v>
      </c>
      <c r="F239" s="52">
        <v>1971</v>
      </c>
      <c r="G239" s="54">
        <v>0.02944305555865867</v>
      </c>
      <c r="H239" s="55">
        <v>11.462804848077235</v>
      </c>
      <c r="I239" s="47">
        <v>0.0036349451306986014</v>
      </c>
      <c r="J239" s="42" t="s">
        <v>452</v>
      </c>
      <c r="K239" s="40">
        <v>6</v>
      </c>
      <c r="L239" s="46"/>
      <c r="M239" s="30">
        <f>IF(B239="","",COUNTIF($D$3:D239,D239)-IF(D239="M",COUNTIF($Q$3:Q239,"M"))-IF(D239="F",COUNTIF($Q$3:Q239,"F")))</f>
        <v>28</v>
      </c>
      <c r="N239" s="1">
        <f t="shared" si="3"/>
        <v>237</v>
      </c>
    </row>
    <row r="240" spans="1:14" ht="15">
      <c r="A240" s="48">
        <v>238</v>
      </c>
      <c r="B240" s="50">
        <v>331</v>
      </c>
      <c r="C240" s="51" t="s">
        <v>317</v>
      </c>
      <c r="D240" s="52" t="s">
        <v>95</v>
      </c>
      <c r="E240" s="53" t="s">
        <v>60</v>
      </c>
      <c r="F240" s="52">
        <v>1970</v>
      </c>
      <c r="G240" s="54">
        <v>0.02947777778172167</v>
      </c>
      <c r="H240" s="55">
        <v>11.449302674683778</v>
      </c>
      <c r="I240" s="47">
        <v>0.00363923182490391</v>
      </c>
      <c r="J240" s="42" t="s">
        <v>452</v>
      </c>
      <c r="K240" s="40">
        <v>7</v>
      </c>
      <c r="L240" s="46"/>
      <c r="M240" s="30">
        <f>IF(B240="","",COUNTIF($D$3:D240,D240)-IF(D240="M",COUNTIF($Q$3:Q240,"M"))-IF(D240="F",COUNTIF($Q$3:Q240,"F")))</f>
        <v>29</v>
      </c>
      <c r="N240" s="1">
        <f t="shared" si="3"/>
        <v>238</v>
      </c>
    </row>
    <row r="241" spans="1:14" ht="15">
      <c r="A241" s="48">
        <v>239</v>
      </c>
      <c r="B241" s="50">
        <v>223</v>
      </c>
      <c r="C241" s="51" t="s">
        <v>318</v>
      </c>
      <c r="D241" s="52" t="s">
        <v>35</v>
      </c>
      <c r="E241" s="53" t="s">
        <v>48</v>
      </c>
      <c r="F241" s="52">
        <v>1962</v>
      </c>
      <c r="G241" s="54">
        <v>0.029489351851225365</v>
      </c>
      <c r="H241" s="55">
        <v>11.44480901793628</v>
      </c>
      <c r="I241" s="47">
        <v>0.003640660722373502</v>
      </c>
      <c r="J241" s="42" t="s">
        <v>447</v>
      </c>
      <c r="K241" s="40">
        <v>35</v>
      </c>
      <c r="L241" s="46"/>
      <c r="M241" s="30">
        <f>IF(B241="","",COUNTIF($D$3:D241,D241)-IF(D241="M",COUNTIF($Q$3:Q241,"M"))-IF(D241="F",COUNTIF($Q$3:Q241,"F")))</f>
        <v>210</v>
      </c>
      <c r="N241" s="1">
        <f t="shared" si="3"/>
        <v>239</v>
      </c>
    </row>
    <row r="242" spans="1:14" ht="15">
      <c r="A242" s="48">
        <v>240</v>
      </c>
      <c r="B242" s="50">
        <v>332</v>
      </c>
      <c r="C242" s="51" t="s">
        <v>319</v>
      </c>
      <c r="D242" s="52" t="s">
        <v>35</v>
      </c>
      <c r="E242" s="53" t="s">
        <v>67</v>
      </c>
      <c r="F242" s="52">
        <v>1967</v>
      </c>
      <c r="G242" s="54">
        <v>0.029535648151068017</v>
      </c>
      <c r="H242" s="55">
        <v>11.426869600889253</v>
      </c>
      <c r="I242" s="47">
        <v>0.003646376314946669</v>
      </c>
      <c r="J242" s="42" t="s">
        <v>446</v>
      </c>
      <c r="K242" s="40">
        <v>31</v>
      </c>
      <c r="L242" s="46"/>
      <c r="M242" s="30">
        <f>IF(B242="","",COUNTIF($D$3:D242,D242)-IF(D242="M",COUNTIF($Q$3:Q242,"M"))-IF(D242="F",COUNTIF($Q$3:Q242,"F")))</f>
        <v>211</v>
      </c>
      <c r="N242" s="1">
        <f t="shared" si="3"/>
        <v>240</v>
      </c>
    </row>
    <row r="243" spans="1:14" ht="15">
      <c r="A243" s="48">
        <v>241</v>
      </c>
      <c r="B243" s="50">
        <v>323</v>
      </c>
      <c r="C243" s="51" t="s">
        <v>320</v>
      </c>
      <c r="D243" s="52" t="s">
        <v>35</v>
      </c>
      <c r="E243" s="53" t="s">
        <v>71</v>
      </c>
      <c r="F243" s="52">
        <v>1974</v>
      </c>
      <c r="G243" s="54">
        <v>0.029558796297351364</v>
      </c>
      <c r="H243" s="55">
        <v>11.41792096690493</v>
      </c>
      <c r="I243" s="47">
        <v>0.003649234110784119</v>
      </c>
      <c r="J243" s="42" t="s">
        <v>445</v>
      </c>
      <c r="K243" s="40">
        <v>44</v>
      </c>
      <c r="L243" s="46"/>
      <c r="M243" s="30">
        <f>IF(B243="","",COUNTIF($D$3:D243,D243)-IF(D243="M",COUNTIF($Q$3:Q243,"M"))-IF(D243="F",COUNTIF($Q$3:Q243,"F")))</f>
        <v>212</v>
      </c>
      <c r="N243" s="1">
        <f t="shared" si="3"/>
        <v>241</v>
      </c>
    </row>
    <row r="244" spans="1:14" ht="15">
      <c r="A244" s="48">
        <v>242</v>
      </c>
      <c r="B244" s="50">
        <v>314</v>
      </c>
      <c r="C244" s="51" t="s">
        <v>321</v>
      </c>
      <c r="D244" s="52" t="s">
        <v>35</v>
      </c>
      <c r="E244" s="53" t="s">
        <v>116</v>
      </c>
      <c r="F244" s="52">
        <v>1965</v>
      </c>
      <c r="G244" s="54">
        <v>0.029593518520414364</v>
      </c>
      <c r="H244" s="55">
        <v>11.404524263216077</v>
      </c>
      <c r="I244" s="47">
        <v>0.003653520804989428</v>
      </c>
      <c r="J244" s="42" t="s">
        <v>446</v>
      </c>
      <c r="K244" s="40">
        <v>32</v>
      </c>
      <c r="L244" s="46"/>
      <c r="M244" s="30">
        <f>IF(B244="","",COUNTIF($D$3:D244,D244)-IF(D244="M",COUNTIF($Q$3:Q244,"M"))-IF(D244="F",COUNTIF($Q$3:Q244,"F")))</f>
        <v>213</v>
      </c>
      <c r="N244" s="1">
        <f t="shared" si="3"/>
        <v>242</v>
      </c>
    </row>
    <row r="245" spans="1:14" ht="15">
      <c r="A245" s="48">
        <v>243</v>
      </c>
      <c r="B245" s="50">
        <v>310</v>
      </c>
      <c r="C245" s="51" t="s">
        <v>322</v>
      </c>
      <c r="D245" s="52" t="s">
        <v>95</v>
      </c>
      <c r="E245" s="53" t="s">
        <v>116</v>
      </c>
      <c r="F245" s="52">
        <v>1983</v>
      </c>
      <c r="G245" s="54">
        <v>0.029628240743477363</v>
      </c>
      <c r="H245" s="55">
        <v>11.391158959524128</v>
      </c>
      <c r="I245" s="47">
        <v>0.0036578074991947362</v>
      </c>
      <c r="J245" s="42" t="s">
        <v>456</v>
      </c>
      <c r="K245" s="40">
        <v>4</v>
      </c>
      <c r="L245" s="46"/>
      <c r="M245" s="30">
        <f>IF(B245="","",COUNTIF($D$3:D245,D245)-IF(D245="M",COUNTIF($Q$3:Q245,"M"))-IF(D245="F",COUNTIF($Q$3:Q245,"F")))</f>
        <v>30</v>
      </c>
      <c r="N245" s="1">
        <f t="shared" si="3"/>
        <v>243</v>
      </c>
    </row>
    <row r="246" spans="1:14" ht="15">
      <c r="A246" s="48">
        <v>244</v>
      </c>
      <c r="B246" s="50">
        <v>192</v>
      </c>
      <c r="C246" s="51" t="s">
        <v>323</v>
      </c>
      <c r="D246" s="52" t="s">
        <v>35</v>
      </c>
      <c r="E246" s="53" t="s">
        <v>111</v>
      </c>
      <c r="F246" s="52">
        <v>1980</v>
      </c>
      <c r="G246" s="54">
        <v>0.02965138888976071</v>
      </c>
      <c r="H246" s="55">
        <v>11.382266147962676</v>
      </c>
      <c r="I246" s="47">
        <v>0.0036606652950321866</v>
      </c>
      <c r="J246" s="42" t="s">
        <v>442</v>
      </c>
      <c r="K246" s="40">
        <v>17</v>
      </c>
      <c r="L246" s="46"/>
      <c r="M246" s="30">
        <f>IF(B246="","",COUNTIF($D$3:D246,D246)-IF(D246="M",COUNTIF($Q$3:Q246,"M"))-IF(D246="F",COUNTIF($Q$3:Q246,"F")))</f>
        <v>214</v>
      </c>
      <c r="N246" s="1">
        <f t="shared" si="3"/>
        <v>244</v>
      </c>
    </row>
    <row r="247" spans="1:14" ht="15">
      <c r="A247" s="48">
        <v>245</v>
      </c>
      <c r="B247" s="50">
        <v>444</v>
      </c>
      <c r="C247" s="51" t="s">
        <v>324</v>
      </c>
      <c r="D247" s="52" t="s">
        <v>35</v>
      </c>
      <c r="E247" s="53" t="s">
        <v>325</v>
      </c>
      <c r="F247" s="52">
        <v>1964</v>
      </c>
      <c r="G247" s="54">
        <v>0.029674537036044057</v>
      </c>
      <c r="H247" s="55">
        <v>11.37338721039041</v>
      </c>
      <c r="I247" s="47">
        <v>0.003663523090869637</v>
      </c>
      <c r="J247" s="42" t="s">
        <v>447</v>
      </c>
      <c r="K247" s="40">
        <v>36</v>
      </c>
      <c r="L247" s="46"/>
      <c r="M247" s="30">
        <f>IF(B247="","",COUNTIF($D$3:D247,D247)-IF(D247="M",COUNTIF($Q$3:Q247,"M"))-IF(D247="F",COUNTIF($Q$3:Q247,"F")))</f>
        <v>215</v>
      </c>
      <c r="N247" s="1">
        <f t="shared" si="3"/>
        <v>245</v>
      </c>
    </row>
    <row r="248" spans="1:14" ht="15">
      <c r="A248" s="48">
        <v>246</v>
      </c>
      <c r="B248" s="50">
        <v>337</v>
      </c>
      <c r="C248" s="51" t="s">
        <v>326</v>
      </c>
      <c r="D248" s="52" t="s">
        <v>95</v>
      </c>
      <c r="E248" s="53" t="s">
        <v>67</v>
      </c>
      <c r="F248" s="52">
        <v>1961</v>
      </c>
      <c r="G248" s="54">
        <v>0.029697685189603362</v>
      </c>
      <c r="H248" s="55">
        <v>11.364522111580358</v>
      </c>
      <c r="I248" s="47">
        <v>0.0036663808876053537</v>
      </c>
      <c r="J248" s="42" t="s">
        <v>457</v>
      </c>
      <c r="K248" s="40">
        <v>3</v>
      </c>
      <c r="L248" s="46"/>
      <c r="M248" s="30">
        <f>IF(B248="","",COUNTIF($D$3:D248,D248)-IF(D248="M",COUNTIF($Q$3:Q248,"M"))-IF(D248="F",COUNTIF($Q$3:Q248,"F")))</f>
        <v>31</v>
      </c>
      <c r="N248" s="1">
        <f t="shared" si="3"/>
        <v>246</v>
      </c>
    </row>
    <row r="249" spans="1:14" ht="15">
      <c r="A249" s="48">
        <v>247</v>
      </c>
      <c r="B249" s="50">
        <v>297</v>
      </c>
      <c r="C249" s="51" t="s">
        <v>327</v>
      </c>
      <c r="D249" s="52" t="s">
        <v>35</v>
      </c>
      <c r="E249" s="53" t="s">
        <v>157</v>
      </c>
      <c r="F249" s="52">
        <v>1968</v>
      </c>
      <c r="G249" s="54">
        <v>0.029709259259107057</v>
      </c>
      <c r="H249" s="55">
        <v>11.360094745430011</v>
      </c>
      <c r="I249" s="47">
        <v>0.0036678097850749453</v>
      </c>
      <c r="J249" s="42" t="s">
        <v>446</v>
      </c>
      <c r="K249" s="40">
        <v>33</v>
      </c>
      <c r="L249" s="46"/>
      <c r="M249" s="30">
        <f>IF(B249="","",COUNTIF($D$3:D249,D249)-IF(D249="M",COUNTIF($Q$3:Q249,"M"))-IF(D249="F",COUNTIF($Q$3:Q249,"F")))</f>
        <v>216</v>
      </c>
      <c r="N249" s="1">
        <f t="shared" si="3"/>
        <v>247</v>
      </c>
    </row>
    <row r="250" spans="1:14" ht="15">
      <c r="A250" s="48">
        <v>248</v>
      </c>
      <c r="B250" s="50">
        <v>184</v>
      </c>
      <c r="C250" s="51" t="s">
        <v>328</v>
      </c>
      <c r="D250" s="52" t="s">
        <v>35</v>
      </c>
      <c r="E250" s="53" t="s">
        <v>248</v>
      </c>
      <c r="F250" s="52">
        <v>1949</v>
      </c>
      <c r="G250" s="54">
        <v>0.029743981482170057</v>
      </c>
      <c r="H250" s="55">
        <v>11.346833314911569</v>
      </c>
      <c r="I250" s="47">
        <v>0.003672096479280254</v>
      </c>
      <c r="J250" s="42" t="s">
        <v>454</v>
      </c>
      <c r="K250" s="40">
        <v>6</v>
      </c>
      <c r="L250" s="46"/>
      <c r="M250" s="30">
        <f>IF(B250="","",COUNTIF($D$3:D250,D250)-IF(D250="M",COUNTIF($Q$3:Q250,"M"))-IF(D250="F",COUNTIF($Q$3:Q250,"F")))</f>
        <v>217</v>
      </c>
      <c r="N250" s="1">
        <f t="shared" si="3"/>
        <v>248</v>
      </c>
    </row>
    <row r="251" spans="1:14" ht="15">
      <c r="A251" s="48">
        <v>249</v>
      </c>
      <c r="B251" s="50">
        <v>65</v>
      </c>
      <c r="C251" s="51" t="s">
        <v>329</v>
      </c>
      <c r="D251" s="52" t="s">
        <v>35</v>
      </c>
      <c r="E251" s="53" t="s">
        <v>139</v>
      </c>
      <c r="F251" s="52">
        <v>1957</v>
      </c>
      <c r="G251" s="54">
        <v>0.02976712963572936</v>
      </c>
      <c r="H251" s="55">
        <v>11.338009547111326</v>
      </c>
      <c r="I251" s="47">
        <v>0.0036749542760159707</v>
      </c>
      <c r="J251" s="42" t="s">
        <v>448</v>
      </c>
      <c r="K251" s="40">
        <v>25</v>
      </c>
      <c r="L251" s="46"/>
      <c r="M251" s="30">
        <f>IF(B251="","",COUNTIF($D$3:D251,D251)-IF(D251="M",COUNTIF($Q$3:Q251,"M"))-IF(D251="F",COUNTIF($Q$3:Q251,"F")))</f>
        <v>218</v>
      </c>
      <c r="N251" s="1">
        <f t="shared" si="3"/>
        <v>249</v>
      </c>
    </row>
    <row r="252" spans="1:14" ht="15">
      <c r="A252" s="48">
        <v>250</v>
      </c>
      <c r="B252" s="50">
        <v>96</v>
      </c>
      <c r="C252" s="51" t="s">
        <v>330</v>
      </c>
      <c r="D252" s="52" t="s">
        <v>35</v>
      </c>
      <c r="E252" s="53" t="s">
        <v>150</v>
      </c>
      <c r="F252" s="52">
        <v>1980</v>
      </c>
      <c r="G252" s="54">
        <v>0.029801851851516403</v>
      </c>
      <c r="H252" s="55">
        <v>11.324799602439036</v>
      </c>
      <c r="I252" s="47">
        <v>0.0036792409693230128</v>
      </c>
      <c r="J252" s="42" t="s">
        <v>442</v>
      </c>
      <c r="K252" s="40">
        <v>18</v>
      </c>
      <c r="L252" s="46"/>
      <c r="M252" s="30">
        <f>IF(B252="","",COUNTIF($D$3:D252,D252)-IF(D252="M",COUNTIF($Q$3:Q252,"M"))-IF(D252="F",COUNTIF($Q$3:Q252,"F")))</f>
        <v>219</v>
      </c>
      <c r="N252" s="1">
        <f t="shared" si="3"/>
        <v>250</v>
      </c>
    </row>
    <row r="253" spans="1:14" ht="15">
      <c r="A253" s="48">
        <v>251</v>
      </c>
      <c r="B253" s="50">
        <v>402</v>
      </c>
      <c r="C253" s="51" t="s">
        <v>331</v>
      </c>
      <c r="D253" s="52" t="s">
        <v>35</v>
      </c>
      <c r="E253" s="53" t="s">
        <v>44</v>
      </c>
      <c r="F253" s="52">
        <v>1957</v>
      </c>
      <c r="G253" s="54">
        <v>0.029871296297642402</v>
      </c>
      <c r="H253" s="55">
        <v>11.298471838553496</v>
      </c>
      <c r="I253" s="47">
        <v>0.0036878143577336302</v>
      </c>
      <c r="J253" s="42" t="s">
        <v>448</v>
      </c>
      <c r="K253" s="40">
        <v>26</v>
      </c>
      <c r="L253" s="46"/>
      <c r="M253" s="30">
        <f>IF(B253="","",COUNTIF($D$3:D253,D253)-IF(D253="M",COUNTIF($Q$3:Q253,"M"))-IF(D253="F",COUNTIF($Q$3:Q253,"F")))</f>
        <v>220</v>
      </c>
      <c r="N253" s="1">
        <f t="shared" si="3"/>
        <v>251</v>
      </c>
    </row>
    <row r="254" spans="1:14" ht="15">
      <c r="A254" s="48">
        <v>252</v>
      </c>
      <c r="B254" s="50">
        <v>139</v>
      </c>
      <c r="C254" s="51" t="s">
        <v>332</v>
      </c>
      <c r="D254" s="52" t="s">
        <v>35</v>
      </c>
      <c r="E254" s="53" t="s">
        <v>69</v>
      </c>
      <c r="F254" s="52">
        <v>1948</v>
      </c>
      <c r="G254" s="54">
        <v>0.029917592597485054</v>
      </c>
      <c r="H254" s="55">
        <v>11.280987897013178</v>
      </c>
      <c r="I254" s="47">
        <v>0.003693529950306797</v>
      </c>
      <c r="J254" s="42" t="s">
        <v>454</v>
      </c>
      <c r="K254" s="40">
        <v>7</v>
      </c>
      <c r="L254" s="46"/>
      <c r="M254" s="30">
        <f>IF(B254="","",COUNTIF($D$3:D254,D254)-IF(D254="M",COUNTIF($Q$3:Q254,"M"))-IF(D254="F",COUNTIF($Q$3:Q254,"F")))</f>
        <v>221</v>
      </c>
      <c r="N254" s="1">
        <f t="shared" si="3"/>
        <v>252</v>
      </c>
    </row>
    <row r="255" spans="1:14" ht="15">
      <c r="A255" s="48">
        <v>253</v>
      </c>
      <c r="B255" s="50">
        <v>107</v>
      </c>
      <c r="C255" s="51" t="s">
        <v>333</v>
      </c>
      <c r="D255" s="52" t="s">
        <v>35</v>
      </c>
      <c r="E255" s="53" t="s">
        <v>56</v>
      </c>
      <c r="F255" s="52">
        <v>1962</v>
      </c>
      <c r="G255" s="54">
        <v>0.02996388889005175</v>
      </c>
      <c r="H255" s="55">
        <v>11.263557986028063</v>
      </c>
      <c r="I255" s="47">
        <v>0.0036992455419816977</v>
      </c>
      <c r="J255" s="42" t="s">
        <v>447</v>
      </c>
      <c r="K255" s="40">
        <v>37</v>
      </c>
      <c r="L255" s="46"/>
      <c r="M255" s="30">
        <f>IF(B255="","",COUNTIF($D$3:D255,D255)-IF(D255="M",COUNTIF($Q$3:Q255,"M"))-IF(D255="F",COUNTIF($Q$3:Q255,"F")))</f>
        <v>222</v>
      </c>
      <c r="N255" s="1">
        <f t="shared" si="3"/>
        <v>253</v>
      </c>
    </row>
    <row r="256" spans="1:14" ht="15">
      <c r="A256" s="48">
        <v>254</v>
      </c>
      <c r="B256" s="50">
        <v>25</v>
      </c>
      <c r="C256" s="51" t="s">
        <v>334</v>
      </c>
      <c r="D256" s="52" t="s">
        <v>35</v>
      </c>
      <c r="E256" s="53" t="s">
        <v>42</v>
      </c>
      <c r="F256" s="52">
        <v>1954</v>
      </c>
      <c r="G256" s="54">
        <v>0.0300101851898944</v>
      </c>
      <c r="H256" s="55">
        <v>11.246181850075667</v>
      </c>
      <c r="I256" s="47">
        <v>0.0037049611345548643</v>
      </c>
      <c r="J256" s="42" t="s">
        <v>451</v>
      </c>
      <c r="K256" s="40">
        <v>12</v>
      </c>
      <c r="L256" s="46"/>
      <c r="M256" s="30">
        <f>IF(B256="","",COUNTIF($D$3:D256,D256)-IF(D256="M",COUNTIF($Q$3:Q256,"M"))-IF(D256="F",COUNTIF($Q$3:Q256,"F")))</f>
        <v>223</v>
      </c>
      <c r="N256" s="1">
        <f t="shared" si="3"/>
        <v>254</v>
      </c>
    </row>
    <row r="257" spans="1:14" ht="15">
      <c r="A257" s="48">
        <v>255</v>
      </c>
      <c r="B257" s="50">
        <v>56</v>
      </c>
      <c r="C257" s="51" t="s">
        <v>335</v>
      </c>
      <c r="D257" s="52" t="s">
        <v>95</v>
      </c>
      <c r="E257" s="53" t="s">
        <v>54</v>
      </c>
      <c r="F257" s="52">
        <v>1985</v>
      </c>
      <c r="G257" s="54">
        <v>0.030033333336177748</v>
      </c>
      <c r="H257" s="55">
        <v>11.237513872409629</v>
      </c>
      <c r="I257" s="47">
        <v>0.0037078189303923147</v>
      </c>
      <c r="J257" s="42" t="s">
        <v>459</v>
      </c>
      <c r="K257" s="40">
        <v>4</v>
      </c>
      <c r="L257" s="46"/>
      <c r="M257" s="30">
        <f>IF(B257="","",COUNTIF($D$3:D257,D257)-IF(D257="M",COUNTIF($Q$3:Q257,"M"))-IF(D257="F",COUNTIF($Q$3:Q257,"F")))</f>
        <v>32</v>
      </c>
      <c r="N257" s="1">
        <f t="shared" si="3"/>
        <v>255</v>
      </c>
    </row>
    <row r="258" spans="1:14" ht="15">
      <c r="A258" s="48">
        <v>256</v>
      </c>
      <c r="B258" s="50">
        <v>268</v>
      </c>
      <c r="C258" s="51" t="s">
        <v>336</v>
      </c>
      <c r="D258" s="52" t="s">
        <v>95</v>
      </c>
      <c r="E258" s="53" t="s">
        <v>50</v>
      </c>
      <c r="F258" s="52">
        <v>1971</v>
      </c>
      <c r="G258" s="54">
        <v>0.03011435185180744</v>
      </c>
      <c r="H258" s="55">
        <v>11.207280889219719</v>
      </c>
      <c r="I258" s="47">
        <v>0.003717821216272524</v>
      </c>
      <c r="J258" s="42" t="s">
        <v>452</v>
      </c>
      <c r="K258" s="40">
        <v>8</v>
      </c>
      <c r="L258" s="46"/>
      <c r="M258" s="30">
        <f>IF(B258="","",COUNTIF($D$3:D258,D258)-IF(D258="M",COUNTIF($Q$3:Q258,"M"))-IF(D258="F",COUNTIF($Q$3:Q258,"F")))</f>
        <v>33</v>
      </c>
      <c r="N258" s="1">
        <f t="shared" si="3"/>
        <v>256</v>
      </c>
    </row>
    <row r="259" spans="1:14" ht="15">
      <c r="A259" s="48">
        <v>257</v>
      </c>
      <c r="B259" s="50">
        <v>399</v>
      </c>
      <c r="C259" s="51" t="s">
        <v>337</v>
      </c>
      <c r="D259" s="52" t="s">
        <v>35</v>
      </c>
      <c r="E259" s="53" t="s">
        <v>44</v>
      </c>
      <c r="F259" s="52">
        <v>1952</v>
      </c>
      <c r="G259" s="54">
        <v>0.030276388890342787</v>
      </c>
      <c r="H259" s="55">
        <v>11.147300334342445</v>
      </c>
      <c r="I259" s="47">
        <v>0.0037378257889312083</v>
      </c>
      <c r="J259" s="42" t="s">
        <v>451</v>
      </c>
      <c r="K259" s="40">
        <v>13</v>
      </c>
      <c r="L259" s="46"/>
      <c r="M259" s="30">
        <f>IF(B259="","",COUNTIF($D$3:D259,D259)-IF(D259="M",COUNTIF($Q$3:Q259,"M"))-IF(D259="F",COUNTIF($Q$3:Q259,"F")))</f>
        <v>224</v>
      </c>
      <c r="N259" s="1">
        <f t="shared" si="3"/>
        <v>257</v>
      </c>
    </row>
    <row r="260" spans="1:14" ht="15">
      <c r="A260" s="48">
        <v>258</v>
      </c>
      <c r="B260" s="50">
        <v>303</v>
      </c>
      <c r="C260" s="51" t="s">
        <v>338</v>
      </c>
      <c r="D260" s="52" t="s">
        <v>35</v>
      </c>
      <c r="E260" s="53" t="s">
        <v>248</v>
      </c>
      <c r="F260" s="52">
        <v>1985</v>
      </c>
      <c r="G260" s="54">
        <v>0.030358796296296297</v>
      </c>
      <c r="H260" s="55">
        <v>11.117041555470834</v>
      </c>
      <c r="I260" s="47">
        <v>0.0037479995427526294</v>
      </c>
      <c r="J260" s="42" t="s">
        <v>443</v>
      </c>
      <c r="K260" s="40">
        <v>6</v>
      </c>
      <c r="L260" s="46"/>
      <c r="M260" s="30">
        <f>IF(B260="","",COUNTIF($D$3:D260,D260)-IF(D260="M",COUNTIF($Q$3:Q260,"M"))-IF(D260="F",COUNTIF($Q$3:Q260,"F")))</f>
        <v>225</v>
      </c>
      <c r="N260" s="1">
        <f aca="true" t="shared" si="4" ref="N260:N323">A260</f>
        <v>258</v>
      </c>
    </row>
    <row r="261" spans="1:14" ht="15">
      <c r="A261" s="48">
        <v>259</v>
      </c>
      <c r="B261" s="50">
        <v>318</v>
      </c>
      <c r="C261" s="51" t="s">
        <v>339</v>
      </c>
      <c r="D261" s="52" t="s">
        <v>35</v>
      </c>
      <c r="E261" s="53" t="s">
        <v>116</v>
      </c>
      <c r="F261" s="52">
        <v>1968</v>
      </c>
      <c r="G261" s="54">
        <v>0.03042685185209848</v>
      </c>
      <c r="H261" s="55">
        <v>11.092176135755013</v>
      </c>
      <c r="I261" s="47">
        <v>0.003756401463222035</v>
      </c>
      <c r="J261" s="42" t="s">
        <v>446</v>
      </c>
      <c r="K261" s="40">
        <v>34</v>
      </c>
      <c r="L261" s="46"/>
      <c r="M261" s="30">
        <f>IF(B261="","",COUNTIF($D$3:D261,D261)-IF(D261="M",COUNTIF($Q$3:Q261,"M"))-IF(D261="F",COUNTIF($Q$3:Q261,"F")))</f>
        <v>226</v>
      </c>
      <c r="N261" s="1">
        <f t="shared" si="4"/>
        <v>259</v>
      </c>
    </row>
    <row r="262" spans="1:14" ht="15">
      <c r="A262" s="48">
        <v>260</v>
      </c>
      <c r="B262" s="50">
        <v>334</v>
      </c>
      <c r="C262" s="51" t="s">
        <v>340</v>
      </c>
      <c r="D262" s="52" t="s">
        <v>95</v>
      </c>
      <c r="E262" s="53" t="s">
        <v>67</v>
      </c>
      <c r="F262" s="52">
        <v>1976</v>
      </c>
      <c r="G262" s="54">
        <v>0.030450000005657785</v>
      </c>
      <c r="H262" s="55">
        <v>11.08374384030511</v>
      </c>
      <c r="I262" s="47">
        <v>0.0037592592599577515</v>
      </c>
      <c r="J262" s="42" t="s">
        <v>455</v>
      </c>
      <c r="K262" s="40">
        <v>8</v>
      </c>
      <c r="L262" s="46"/>
      <c r="M262" s="30">
        <f>IF(B262="","",COUNTIF($D$3:D262,D262)-IF(D262="M",COUNTIF($Q$3:Q262,"M"))-IF(D262="F",COUNTIF($Q$3:Q262,"F")))</f>
        <v>34</v>
      </c>
      <c r="N262" s="1">
        <f t="shared" si="4"/>
        <v>260</v>
      </c>
    </row>
    <row r="263" spans="1:14" ht="15">
      <c r="A263" s="48">
        <v>261</v>
      </c>
      <c r="B263" s="50">
        <v>446</v>
      </c>
      <c r="C263" s="51" t="s">
        <v>341</v>
      </c>
      <c r="D263" s="52" t="s">
        <v>95</v>
      </c>
      <c r="E263" s="53" t="s">
        <v>48</v>
      </c>
      <c r="F263" s="52">
        <v>1962</v>
      </c>
      <c r="G263" s="54">
        <v>0.030473148151941132</v>
      </c>
      <c r="H263" s="55">
        <v>11.075324358258053</v>
      </c>
      <c r="I263" s="47">
        <v>0.0037621170557952015</v>
      </c>
      <c r="J263" s="42" t="s">
        <v>457</v>
      </c>
      <c r="K263" s="40">
        <v>4</v>
      </c>
      <c r="L263" s="46"/>
      <c r="M263" s="30">
        <f>IF(B263="","",COUNTIF($D$3:D263,D263)-IF(D263="M",COUNTIF($Q$3:Q263,"M"))-IF(D263="F",COUNTIF($Q$3:Q263,"F")))</f>
        <v>35</v>
      </c>
      <c r="N263" s="1">
        <f t="shared" si="4"/>
        <v>261</v>
      </c>
    </row>
    <row r="264" spans="1:14" ht="15">
      <c r="A264" s="48">
        <v>262</v>
      </c>
      <c r="B264" s="50">
        <v>109</v>
      </c>
      <c r="C264" s="51" t="s">
        <v>342</v>
      </c>
      <c r="D264" s="52" t="s">
        <v>95</v>
      </c>
      <c r="E264" s="53" t="s">
        <v>56</v>
      </c>
      <c r="F264" s="52">
        <v>1961</v>
      </c>
      <c r="G264" s="54">
        <v>0.03053101852128748</v>
      </c>
      <c r="H264" s="55">
        <v>11.054331507633167</v>
      </c>
      <c r="I264" s="47">
        <v>0.0037692615458379606</v>
      </c>
      <c r="J264" s="42" t="s">
        <v>457</v>
      </c>
      <c r="K264" s="40">
        <v>5</v>
      </c>
      <c r="L264" s="46"/>
      <c r="M264" s="30">
        <f>IF(B264="","",COUNTIF($D$3:D264,D264)-IF(D264="M",COUNTIF($Q$3:Q264,"M"))-IF(D264="F",COUNTIF($Q$3:Q264,"F")))</f>
        <v>36</v>
      </c>
      <c r="N264" s="1">
        <f t="shared" si="4"/>
        <v>262</v>
      </c>
    </row>
    <row r="265" spans="1:14" ht="15">
      <c r="A265" s="48">
        <v>263</v>
      </c>
      <c r="B265" s="50">
        <v>358</v>
      </c>
      <c r="C265" s="51" t="s">
        <v>343</v>
      </c>
      <c r="D265" s="52" t="s">
        <v>95</v>
      </c>
      <c r="E265" s="53" t="s">
        <v>67</v>
      </c>
      <c r="F265" s="52">
        <v>1983</v>
      </c>
      <c r="G265" s="54">
        <v>0.030577314813854173</v>
      </c>
      <c r="H265" s="55">
        <v>11.037594440669565</v>
      </c>
      <c r="I265" s="47">
        <v>0.003774977137512861</v>
      </c>
      <c r="J265" s="42" t="s">
        <v>456</v>
      </c>
      <c r="K265" s="40">
        <v>5</v>
      </c>
      <c r="L265" s="46"/>
      <c r="M265" s="30">
        <f>IF(B265="","",COUNTIF($D$3:D265,D265)-IF(D265="M",COUNTIF($Q$3:Q265,"M"))-IF(D265="F",COUNTIF($Q$3:Q265,"F")))</f>
        <v>37</v>
      </c>
      <c r="N265" s="1">
        <f t="shared" si="4"/>
        <v>263</v>
      </c>
    </row>
    <row r="266" spans="1:14" ht="15">
      <c r="A266" s="48">
        <v>264</v>
      </c>
      <c r="B266" s="50">
        <v>155</v>
      </c>
      <c r="C266" s="51" t="s">
        <v>344</v>
      </c>
      <c r="D266" s="52" t="s">
        <v>35</v>
      </c>
      <c r="E266" s="53" t="s">
        <v>63</v>
      </c>
      <c r="F266" s="52">
        <v>1965</v>
      </c>
      <c r="G266" s="54">
        <v>0.030693055559822824</v>
      </c>
      <c r="H266" s="55">
        <v>10.99597266691776</v>
      </c>
      <c r="I266" s="47">
        <v>0.003789266118496645</v>
      </c>
      <c r="J266" s="42" t="s">
        <v>446</v>
      </c>
      <c r="K266" s="40">
        <v>35</v>
      </c>
      <c r="L266" s="46"/>
      <c r="M266" s="30">
        <f>IF(B266="","",COUNTIF($D$3:D266,D266)-IF(D266="M",COUNTIF($Q$3:Q266,"M"))-IF(D266="F",COUNTIF($Q$3:Q266,"F")))</f>
        <v>227</v>
      </c>
      <c r="N266" s="1">
        <f t="shared" si="4"/>
        <v>264</v>
      </c>
    </row>
    <row r="267" spans="1:14" ht="15">
      <c r="A267" s="48">
        <v>265</v>
      </c>
      <c r="B267" s="50">
        <v>102</v>
      </c>
      <c r="C267" s="51" t="s">
        <v>345</v>
      </c>
      <c r="D267" s="52" t="s">
        <v>95</v>
      </c>
      <c r="E267" s="53" t="s">
        <v>76</v>
      </c>
      <c r="F267" s="52">
        <v>1966</v>
      </c>
      <c r="G267" s="54">
        <v>0.030727777782885823</v>
      </c>
      <c r="H267" s="55">
        <v>10.983547277147204</v>
      </c>
      <c r="I267" s="47">
        <v>0.003793552812701954</v>
      </c>
      <c r="J267" s="42" t="s">
        <v>453</v>
      </c>
      <c r="K267" s="40">
        <v>5</v>
      </c>
      <c r="L267" s="46"/>
      <c r="M267" s="30">
        <f>IF(B267="","",COUNTIF($D$3:D267,D267)-IF(D267="M",COUNTIF($Q$3:Q267,"M"))-IF(D267="F",COUNTIF($Q$3:Q267,"F")))</f>
        <v>38</v>
      </c>
      <c r="N267" s="1">
        <f t="shared" si="4"/>
        <v>265</v>
      </c>
    </row>
    <row r="268" spans="1:14" ht="15">
      <c r="A268" s="48">
        <v>266</v>
      </c>
      <c r="B268" s="50">
        <v>91</v>
      </c>
      <c r="C268" s="51" t="s">
        <v>346</v>
      </c>
      <c r="D268" s="52" t="s">
        <v>35</v>
      </c>
      <c r="E268" s="53" t="s">
        <v>141</v>
      </c>
      <c r="F268" s="52">
        <v>1958</v>
      </c>
      <c r="G268" s="54">
        <v>0.03075092592916917</v>
      </c>
      <c r="H268" s="55">
        <v>10.975279273781483</v>
      </c>
      <c r="I268" s="47">
        <v>0.003796410608539404</v>
      </c>
      <c r="J268" s="42" t="s">
        <v>448</v>
      </c>
      <c r="K268" s="40">
        <v>27</v>
      </c>
      <c r="L268" s="46"/>
      <c r="M268" s="30">
        <f>IF(B268="","",COUNTIF($D$3:D268,D268)-IF(D268="M",COUNTIF($Q$3:Q268,"M"))-IF(D268="F",COUNTIF($Q$3:Q268,"F")))</f>
        <v>228</v>
      </c>
      <c r="N268" s="1">
        <f t="shared" si="4"/>
        <v>266</v>
      </c>
    </row>
    <row r="269" spans="1:14" ht="15">
      <c r="A269" s="48">
        <v>267</v>
      </c>
      <c r="B269" s="50">
        <v>106</v>
      </c>
      <c r="C269" s="51" t="s">
        <v>347</v>
      </c>
      <c r="D269" s="52" t="s">
        <v>95</v>
      </c>
      <c r="E269" s="53" t="s">
        <v>76</v>
      </c>
      <c r="F269" s="52">
        <v>1957</v>
      </c>
      <c r="G269" s="54">
        <v>0.03078564815223217</v>
      </c>
      <c r="H269" s="55">
        <v>10.962900580526805</v>
      </c>
      <c r="I269" s="47">
        <v>0.0038006973027447126</v>
      </c>
      <c r="J269" s="42" t="s">
        <v>460</v>
      </c>
      <c r="K269" s="40">
        <v>1</v>
      </c>
      <c r="L269" s="46"/>
      <c r="M269" s="30">
        <f>IF(B269="","",COUNTIF($D$3:D269,D269)-IF(D269="M",COUNTIF($Q$3:Q269,"M"))-IF(D269="F",COUNTIF($Q$3:Q269,"F")))</f>
        <v>39</v>
      </c>
      <c r="N269" s="1">
        <f t="shared" si="4"/>
        <v>267</v>
      </c>
    </row>
    <row r="270" spans="1:14" ht="15">
      <c r="A270" s="48">
        <v>268</v>
      </c>
      <c r="B270" s="50">
        <v>197</v>
      </c>
      <c r="C270" s="51" t="s">
        <v>348</v>
      </c>
      <c r="D270" s="52" t="s">
        <v>35</v>
      </c>
      <c r="E270" s="53" t="s">
        <v>111</v>
      </c>
      <c r="F270" s="52">
        <v>1965</v>
      </c>
      <c r="G270" s="54">
        <v>0.030808796298515517</v>
      </c>
      <c r="H270" s="55">
        <v>10.954663620410967</v>
      </c>
      <c r="I270" s="47">
        <v>0.003803555098582163</v>
      </c>
      <c r="J270" s="42" t="s">
        <v>446</v>
      </c>
      <c r="K270" s="40">
        <v>36</v>
      </c>
      <c r="L270" s="46"/>
      <c r="M270" s="30">
        <f>IF(B270="","",COUNTIF($D$3:D270,D270)-IF(D270="M",COUNTIF($Q$3:Q270,"M"))-IF(D270="F",COUNTIF($Q$3:Q270,"F")))</f>
        <v>229</v>
      </c>
      <c r="N270" s="1">
        <f t="shared" si="4"/>
        <v>268</v>
      </c>
    </row>
    <row r="271" spans="1:14" ht="15">
      <c r="A271" s="48">
        <v>269</v>
      </c>
      <c r="B271" s="50">
        <v>194</v>
      </c>
      <c r="C271" s="51" t="s">
        <v>349</v>
      </c>
      <c r="D271" s="52" t="s">
        <v>35</v>
      </c>
      <c r="E271" s="53" t="s">
        <v>111</v>
      </c>
      <c r="F271" s="52">
        <v>1968</v>
      </c>
      <c r="G271" s="54">
        <v>0.03082037037529517</v>
      </c>
      <c r="H271" s="55">
        <v>10.950549778938784</v>
      </c>
      <c r="I271" s="47">
        <v>0.0038049839969500213</v>
      </c>
      <c r="J271" s="42" t="s">
        <v>446</v>
      </c>
      <c r="K271" s="40">
        <v>37</v>
      </c>
      <c r="L271" s="46"/>
      <c r="M271" s="30">
        <f>IF(B271="","",COUNTIF($D$3:D271,D271)-IF(D271="M",COUNTIF($Q$3:Q271,"M"))-IF(D271="F",COUNTIF($Q$3:Q271,"F")))</f>
        <v>230</v>
      </c>
      <c r="N271" s="1">
        <f t="shared" si="4"/>
        <v>269</v>
      </c>
    </row>
    <row r="272" spans="1:14" ht="15">
      <c r="A272" s="48">
        <v>270</v>
      </c>
      <c r="B272" s="50">
        <v>443</v>
      </c>
      <c r="C272" s="51" t="s">
        <v>350</v>
      </c>
      <c r="D272" s="52" t="s">
        <v>95</v>
      </c>
      <c r="E272" s="53" t="s">
        <v>48</v>
      </c>
      <c r="F272" s="52">
        <v>1975</v>
      </c>
      <c r="G272" s="54">
        <v>0.030831944444798864</v>
      </c>
      <c r="H272" s="55">
        <v>10.946439028659249</v>
      </c>
      <c r="I272" s="47">
        <v>0.003806412894419613</v>
      </c>
      <c r="J272" s="42" t="s">
        <v>455</v>
      </c>
      <c r="K272" s="40">
        <v>9</v>
      </c>
      <c r="L272" s="46"/>
      <c r="M272" s="30">
        <f>IF(B272="","",COUNTIF($D$3:D272,D272)-IF(D272="M",COUNTIF($Q$3:Q272,"M"))-IF(D272="F",COUNTIF($Q$3:Q272,"F")))</f>
        <v>40</v>
      </c>
      <c r="N272" s="1">
        <f t="shared" si="4"/>
        <v>270</v>
      </c>
    </row>
    <row r="273" spans="1:14" ht="15">
      <c r="A273" s="48">
        <v>271</v>
      </c>
      <c r="B273" s="50">
        <v>209</v>
      </c>
      <c r="C273" s="51" t="s">
        <v>351</v>
      </c>
      <c r="D273" s="52" t="s">
        <v>35</v>
      </c>
      <c r="E273" s="53" t="s">
        <v>194</v>
      </c>
      <c r="F273" s="52">
        <v>1977</v>
      </c>
      <c r="G273" s="54">
        <v>0.03085509259835817</v>
      </c>
      <c r="H273" s="55">
        <v>10.938226774855268</v>
      </c>
      <c r="I273" s="47">
        <v>0.0038092706911553296</v>
      </c>
      <c r="J273" s="42" t="s">
        <v>444</v>
      </c>
      <c r="K273" s="40">
        <v>32</v>
      </c>
      <c r="L273" s="46"/>
      <c r="M273" s="30">
        <f>IF(B273="","",COUNTIF($D$3:D273,D273)-IF(D273="M",COUNTIF($Q$3:Q273,"M"))-IF(D273="F",COUNTIF($Q$3:Q273,"F")))</f>
        <v>231</v>
      </c>
      <c r="N273" s="1">
        <f t="shared" si="4"/>
        <v>271</v>
      </c>
    </row>
    <row r="274" spans="1:14" ht="15">
      <c r="A274" s="48">
        <v>272</v>
      </c>
      <c r="B274" s="50">
        <v>271</v>
      </c>
      <c r="C274" s="51" t="s">
        <v>352</v>
      </c>
      <c r="D274" s="52" t="s">
        <v>95</v>
      </c>
      <c r="E274" s="53" t="s">
        <v>60</v>
      </c>
      <c r="F274" s="52">
        <v>1973</v>
      </c>
      <c r="G274" s="54">
        <v>0.030947685190767515</v>
      </c>
      <c r="H274" s="55">
        <v>10.90550061885355</v>
      </c>
      <c r="I274" s="47">
        <v>0.003820701875403397</v>
      </c>
      <c r="J274" s="42" t="s">
        <v>452</v>
      </c>
      <c r="K274" s="40">
        <v>9</v>
      </c>
      <c r="L274" s="46"/>
      <c r="M274" s="30">
        <f>IF(B274="","",COUNTIF($D$3:D274,D274)-IF(D274="M",COUNTIF($Q$3:Q274,"M"))-IF(D274="F",COUNTIF($Q$3:Q274,"F")))</f>
        <v>41</v>
      </c>
      <c r="N274" s="1">
        <f t="shared" si="4"/>
        <v>272</v>
      </c>
    </row>
    <row r="275" spans="1:14" ht="15">
      <c r="A275" s="48">
        <v>273</v>
      </c>
      <c r="B275" s="50">
        <v>204</v>
      </c>
      <c r="C275" s="51" t="s">
        <v>353</v>
      </c>
      <c r="D275" s="52" t="s">
        <v>35</v>
      </c>
      <c r="E275" s="53" t="s">
        <v>111</v>
      </c>
      <c r="F275" s="52">
        <v>1941</v>
      </c>
      <c r="G275" s="54">
        <v>0.030970833337050863</v>
      </c>
      <c r="H275" s="55">
        <v>10.897349655627245</v>
      </c>
      <c r="I275" s="47">
        <v>0.0038235596712408474</v>
      </c>
      <c r="J275" s="42" t="s">
        <v>458</v>
      </c>
      <c r="K275" s="40">
        <v>2</v>
      </c>
      <c r="L275" s="46"/>
      <c r="M275" s="30">
        <f>IF(B275="","",COUNTIF($D$3:D275,D275)-IF(D275="M",COUNTIF($Q$3:Q275,"M"))-IF(D275="F",COUNTIF($Q$3:Q275,"F")))</f>
        <v>232</v>
      </c>
      <c r="N275" s="1">
        <f t="shared" si="4"/>
        <v>273</v>
      </c>
    </row>
    <row r="276" spans="1:14" ht="15">
      <c r="A276" s="48">
        <v>274</v>
      </c>
      <c r="B276" s="50">
        <v>117</v>
      </c>
      <c r="C276" s="51" t="s">
        <v>354</v>
      </c>
      <c r="D276" s="52" t="s">
        <v>35</v>
      </c>
      <c r="E276" s="53" t="s">
        <v>56</v>
      </c>
      <c r="F276" s="52">
        <v>1945</v>
      </c>
      <c r="G276" s="54">
        <v>0.031005555560113862</v>
      </c>
      <c r="H276" s="55">
        <v>10.885146029576921</v>
      </c>
      <c r="I276" s="47">
        <v>0.003827846365446156</v>
      </c>
      <c r="J276" s="42" t="s">
        <v>454</v>
      </c>
      <c r="K276" s="40">
        <v>8</v>
      </c>
      <c r="L276" s="46"/>
      <c r="M276" s="30">
        <f>IF(B276="","",COUNTIF($D$3:D276,D276)-IF(D276="M",COUNTIF($Q$3:Q276,"M"))-IF(D276="F",COUNTIF($Q$3:Q276,"F")))</f>
        <v>233</v>
      </c>
      <c r="N276" s="1">
        <f t="shared" si="4"/>
        <v>274</v>
      </c>
    </row>
    <row r="277" spans="1:14" ht="15">
      <c r="A277" s="48">
        <v>275</v>
      </c>
      <c r="B277" s="50">
        <v>174</v>
      </c>
      <c r="C277" s="51" t="s">
        <v>355</v>
      </c>
      <c r="D277" s="52" t="s">
        <v>95</v>
      </c>
      <c r="E277" s="53" t="s">
        <v>302</v>
      </c>
      <c r="F277" s="52">
        <v>1960</v>
      </c>
      <c r="G277" s="54">
        <v>0.03109814815252321</v>
      </c>
      <c r="H277" s="55">
        <v>10.852736257628777</v>
      </c>
      <c r="I277" s="47">
        <v>0.0038392775496942236</v>
      </c>
      <c r="J277" s="42" t="s">
        <v>457</v>
      </c>
      <c r="K277" s="40">
        <v>6</v>
      </c>
      <c r="L277" s="46"/>
      <c r="M277" s="30">
        <f>IF(B277="","",COUNTIF($D$3:D277,D277)-IF(D277="M",COUNTIF($Q$3:Q277,"M"))-IF(D277="F",COUNTIF($Q$3:Q277,"F")))</f>
        <v>42</v>
      </c>
      <c r="N277" s="1">
        <f t="shared" si="4"/>
        <v>275</v>
      </c>
    </row>
    <row r="278" spans="1:14" ht="15">
      <c r="A278" s="48">
        <v>276</v>
      </c>
      <c r="B278" s="50">
        <v>380</v>
      </c>
      <c r="C278" s="51" t="s">
        <v>356</v>
      </c>
      <c r="D278" s="52" t="s">
        <v>35</v>
      </c>
      <c r="E278" s="53" t="s">
        <v>67</v>
      </c>
      <c r="F278" s="52">
        <v>1965</v>
      </c>
      <c r="G278" s="54">
        <v>0.031121296298806556</v>
      </c>
      <c r="H278" s="55">
        <v>10.844663948427575</v>
      </c>
      <c r="I278" s="47">
        <v>0.0038421353455316736</v>
      </c>
      <c r="J278" s="42" t="s">
        <v>446</v>
      </c>
      <c r="K278" s="40">
        <v>38</v>
      </c>
      <c r="L278" s="46"/>
      <c r="M278" s="30">
        <f>IF(B278="","",COUNTIF($D$3:D278,D278)-IF(D278="M",COUNTIF($Q$3:Q278,"M"))-IF(D278="F",COUNTIF($Q$3:Q278,"F")))</f>
        <v>234</v>
      </c>
      <c r="N278" s="1">
        <f t="shared" si="4"/>
        <v>276</v>
      </c>
    </row>
    <row r="279" spans="1:14" ht="15">
      <c r="A279" s="48">
        <v>277</v>
      </c>
      <c r="B279" s="50">
        <v>90</v>
      </c>
      <c r="C279" s="51" t="s">
        <v>357</v>
      </c>
      <c r="D279" s="52" t="s">
        <v>35</v>
      </c>
      <c r="E279" s="53" t="s">
        <v>141</v>
      </c>
      <c r="F279" s="52">
        <v>1967</v>
      </c>
      <c r="G279" s="54">
        <v>0.031144444445089903</v>
      </c>
      <c r="H279" s="55">
        <v>10.836603638733672</v>
      </c>
      <c r="I279" s="47">
        <v>0.003844993141369124</v>
      </c>
      <c r="J279" s="42" t="s">
        <v>446</v>
      </c>
      <c r="K279" s="40">
        <v>39</v>
      </c>
      <c r="L279" s="46"/>
      <c r="M279" s="30">
        <f>IF(B279="","",COUNTIF($D$3:D279,D279)-IF(D279="M",COUNTIF($Q$3:Q279,"M"))-IF(D279="F",COUNTIF($Q$3:Q279,"F")))</f>
        <v>235</v>
      </c>
      <c r="N279" s="1">
        <f t="shared" si="4"/>
        <v>277</v>
      </c>
    </row>
    <row r="280" spans="1:14" ht="15">
      <c r="A280" s="48">
        <v>278</v>
      </c>
      <c r="B280" s="50">
        <v>450</v>
      </c>
      <c r="C280" s="51" t="s">
        <v>358</v>
      </c>
      <c r="D280" s="52" t="s">
        <v>35</v>
      </c>
      <c r="E280" s="53" t="s">
        <v>178</v>
      </c>
      <c r="F280" s="52">
        <v>1956</v>
      </c>
      <c r="G280" s="54">
        <v>0.031167592598649208</v>
      </c>
      <c r="H280" s="55">
        <v>10.828555299283112</v>
      </c>
      <c r="I280" s="47">
        <v>0.0038478509381048407</v>
      </c>
      <c r="J280" s="42" t="s">
        <v>448</v>
      </c>
      <c r="K280" s="40">
        <v>28</v>
      </c>
      <c r="L280" s="46"/>
      <c r="M280" s="30">
        <f>IF(B280="","",COUNTIF($D$3:D280,D280)-IF(D280="M",COUNTIF($Q$3:Q280,"M"))-IF(D280="F",COUNTIF($Q$3:Q280,"F")))</f>
        <v>236</v>
      </c>
      <c r="N280" s="1">
        <f t="shared" si="4"/>
        <v>278</v>
      </c>
    </row>
    <row r="281" spans="1:14" ht="15">
      <c r="A281" s="48">
        <v>279</v>
      </c>
      <c r="B281" s="50">
        <v>110</v>
      </c>
      <c r="C281" s="51" t="s">
        <v>359</v>
      </c>
      <c r="D281" s="52" t="s">
        <v>35</v>
      </c>
      <c r="E281" s="53" t="s">
        <v>56</v>
      </c>
      <c r="F281" s="52">
        <v>1952</v>
      </c>
      <c r="G281" s="54">
        <v>0.031179166668152902</v>
      </c>
      <c r="H281" s="55">
        <v>10.824535613542553</v>
      </c>
      <c r="I281" s="47">
        <v>0.0038492798355744327</v>
      </c>
      <c r="J281" s="42" t="s">
        <v>451</v>
      </c>
      <c r="K281" s="40">
        <v>14</v>
      </c>
      <c r="L281" s="46"/>
      <c r="M281" s="30">
        <f>IF(B281="","",COUNTIF($D$3:D281,D281)-IF(D281="M",COUNTIF($Q$3:Q281,"M"))-IF(D281="F",COUNTIF($Q$3:Q281,"F")))</f>
        <v>237</v>
      </c>
      <c r="N281" s="1">
        <f t="shared" si="4"/>
        <v>279</v>
      </c>
    </row>
    <row r="282" spans="1:14" ht="15">
      <c r="A282" s="48">
        <v>280</v>
      </c>
      <c r="B282" s="50">
        <v>186</v>
      </c>
      <c r="C282" s="51" t="s">
        <v>360</v>
      </c>
      <c r="D282" s="52" t="s">
        <v>35</v>
      </c>
      <c r="E282" s="53" t="s">
        <v>178</v>
      </c>
      <c r="F282" s="52">
        <v>1965</v>
      </c>
      <c r="G282" s="54">
        <v>0.031179166668152902</v>
      </c>
      <c r="H282" s="55">
        <v>10.824535613542553</v>
      </c>
      <c r="I282" s="47">
        <v>0.0038492798355744327</v>
      </c>
      <c r="J282" s="42" t="s">
        <v>446</v>
      </c>
      <c r="K282" s="40">
        <v>40</v>
      </c>
      <c r="L282" s="46"/>
      <c r="M282" s="30">
        <f>IF(B282="","",COUNTIF($D$3:D282,D282)-IF(D282="M",COUNTIF($Q$3:Q282,"M"))-IF(D282="F",COUNTIF($Q$3:Q282,"F")))</f>
        <v>238</v>
      </c>
      <c r="N282" s="1">
        <f t="shared" si="4"/>
        <v>280</v>
      </c>
    </row>
    <row r="283" spans="1:14" ht="15">
      <c r="A283" s="48">
        <v>281</v>
      </c>
      <c r="B283" s="50">
        <v>290</v>
      </c>
      <c r="C283" s="51" t="s">
        <v>361</v>
      </c>
      <c r="D283" s="52" t="s">
        <v>35</v>
      </c>
      <c r="E283" s="53" t="s">
        <v>60</v>
      </c>
      <c r="F283" s="52">
        <v>1958</v>
      </c>
      <c r="G283" s="54">
        <v>0.03127175926056225</v>
      </c>
      <c r="H283" s="55">
        <v>10.792485232055087</v>
      </c>
      <c r="I283" s="47">
        <v>0.0038607110198225</v>
      </c>
      <c r="J283" s="42" t="s">
        <v>448</v>
      </c>
      <c r="K283" s="40">
        <v>29</v>
      </c>
      <c r="L283" s="46"/>
      <c r="M283" s="30">
        <f>IF(B283="","",COUNTIF($D$3:D283,D283)-IF(D283="M",COUNTIF($Q$3:Q283,"M"))-IF(D283="F",COUNTIF($Q$3:Q283,"F")))</f>
        <v>239</v>
      </c>
      <c r="N283" s="1">
        <f t="shared" si="4"/>
        <v>281</v>
      </c>
    </row>
    <row r="284" spans="1:14" ht="15">
      <c r="A284" s="48">
        <v>282</v>
      </c>
      <c r="B284" s="50">
        <v>21</v>
      </c>
      <c r="C284" s="51" t="s">
        <v>362</v>
      </c>
      <c r="D284" s="52" t="s">
        <v>95</v>
      </c>
      <c r="E284" s="53" t="s">
        <v>42</v>
      </c>
      <c r="F284" s="52">
        <v>1962</v>
      </c>
      <c r="G284" s="54">
        <v>0.031294907406845596</v>
      </c>
      <c r="H284" s="55">
        <v>10.78450227100444</v>
      </c>
      <c r="I284" s="47">
        <v>0.00386356881565995</v>
      </c>
      <c r="J284" s="42" t="s">
        <v>457</v>
      </c>
      <c r="K284" s="40">
        <v>7</v>
      </c>
      <c r="L284" s="46"/>
      <c r="M284" s="30">
        <f>IF(B284="","",COUNTIF($D$3:D284,D284)-IF(D284="M",COUNTIF($Q$3:Q284,"M"))-IF(D284="F",COUNTIF($Q$3:Q284,"F")))</f>
        <v>43</v>
      </c>
      <c r="N284" s="1">
        <f t="shared" si="4"/>
        <v>282</v>
      </c>
    </row>
    <row r="285" spans="1:14" ht="15">
      <c r="A285" s="48">
        <v>283</v>
      </c>
      <c r="B285" s="50">
        <v>360</v>
      </c>
      <c r="C285" s="51" t="s">
        <v>363</v>
      </c>
      <c r="D285" s="52" t="s">
        <v>35</v>
      </c>
      <c r="E285" s="53" t="s">
        <v>67</v>
      </c>
      <c r="F285" s="52">
        <v>1973</v>
      </c>
      <c r="G285" s="54">
        <v>0.03134120370668825</v>
      </c>
      <c r="H285" s="55">
        <v>10.76857172298003</v>
      </c>
      <c r="I285" s="47">
        <v>0.003869284408233117</v>
      </c>
      <c r="J285" s="42" t="s">
        <v>445</v>
      </c>
      <c r="K285" s="40">
        <v>45</v>
      </c>
      <c r="L285" s="46"/>
      <c r="M285" s="30">
        <f>IF(B285="","",COUNTIF($D$3:D285,D285)-IF(D285="M",COUNTIF($Q$3:Q285,"M"))-IF(D285="F",COUNTIF($Q$3:Q285,"F")))</f>
        <v>240</v>
      </c>
      <c r="N285" s="1">
        <f t="shared" si="4"/>
        <v>283</v>
      </c>
    </row>
    <row r="286" spans="1:14" ht="15">
      <c r="A286" s="48">
        <v>284</v>
      </c>
      <c r="B286" s="50">
        <v>62</v>
      </c>
      <c r="C286" s="51" t="s">
        <v>364</v>
      </c>
      <c r="D286" s="52" t="s">
        <v>35</v>
      </c>
      <c r="E286" s="53" t="s">
        <v>139</v>
      </c>
      <c r="F286" s="52">
        <v>1953</v>
      </c>
      <c r="G286" s="54">
        <v>0.03151481481472729</v>
      </c>
      <c r="H286" s="55">
        <v>10.709249030468103</v>
      </c>
      <c r="I286" s="47">
        <v>0.0038907178783613937</v>
      </c>
      <c r="J286" s="42" t="s">
        <v>451</v>
      </c>
      <c r="K286" s="40">
        <v>15</v>
      </c>
      <c r="L286" s="46"/>
      <c r="M286" s="30">
        <f>IF(B286="","",COUNTIF($D$3:D286,D286)-IF(D286="M",COUNTIF($Q$3:Q286,"M"))-IF(D286="F",COUNTIF($Q$3:Q286,"F")))</f>
        <v>241</v>
      </c>
      <c r="N286" s="1">
        <f t="shared" si="4"/>
        <v>284</v>
      </c>
    </row>
    <row r="287" spans="1:14" ht="15">
      <c r="A287" s="48">
        <v>285</v>
      </c>
      <c r="B287" s="50">
        <v>395</v>
      </c>
      <c r="C287" s="51" t="s">
        <v>365</v>
      </c>
      <c r="D287" s="52" t="s">
        <v>35</v>
      </c>
      <c r="E287" s="53" t="s">
        <v>42</v>
      </c>
      <c r="F287" s="52">
        <v>1977</v>
      </c>
      <c r="G287" s="54">
        <v>0.03156111111456994</v>
      </c>
      <c r="H287" s="55">
        <v>10.693539868569323</v>
      </c>
      <c r="I287" s="47">
        <v>0.003896433470934561</v>
      </c>
      <c r="J287" s="42" t="s">
        <v>444</v>
      </c>
      <c r="K287" s="40">
        <v>33</v>
      </c>
      <c r="L287" s="46"/>
      <c r="M287" s="30">
        <f>IF(B287="","",COUNTIF($D$3:D287,D287)-IF(D287="M",COUNTIF($Q$3:Q287,"M"))-IF(D287="F",COUNTIF($Q$3:Q287,"F")))</f>
        <v>242</v>
      </c>
      <c r="N287" s="1">
        <f t="shared" si="4"/>
        <v>285</v>
      </c>
    </row>
    <row r="288" spans="1:14" ht="15">
      <c r="A288" s="48">
        <v>286</v>
      </c>
      <c r="B288" s="50">
        <v>311</v>
      </c>
      <c r="C288" s="51" t="s">
        <v>366</v>
      </c>
      <c r="D288" s="52" t="s">
        <v>95</v>
      </c>
      <c r="E288" s="53" t="s">
        <v>116</v>
      </c>
      <c r="F288" s="52">
        <v>1967</v>
      </c>
      <c r="G288" s="54">
        <v>0.031572685184073634</v>
      </c>
      <c r="H288" s="55">
        <v>10.689619778372439</v>
      </c>
      <c r="I288" s="47">
        <v>0.0038978623684041524</v>
      </c>
      <c r="J288" s="42" t="s">
        <v>453</v>
      </c>
      <c r="K288" s="40">
        <v>6</v>
      </c>
      <c r="L288" s="46"/>
      <c r="M288" s="30">
        <f>IF(B288="","",COUNTIF($D$3:D288,D288)-IF(D288="M",COUNTIF($Q$3:Q288,"M"))-IF(D288="F",COUNTIF($Q$3:Q288,"F")))</f>
        <v>44</v>
      </c>
      <c r="N288" s="1">
        <f t="shared" si="4"/>
        <v>286</v>
      </c>
    </row>
    <row r="289" spans="1:14" ht="15">
      <c r="A289" s="48">
        <v>287</v>
      </c>
      <c r="B289" s="50">
        <v>384</v>
      </c>
      <c r="C289" s="51" t="s">
        <v>367</v>
      </c>
      <c r="D289" s="52" t="s">
        <v>95</v>
      </c>
      <c r="E289" s="53" t="s">
        <v>40</v>
      </c>
      <c r="F289" s="52">
        <v>1978</v>
      </c>
      <c r="G289" s="54">
        <v>0.031618981483916286</v>
      </c>
      <c r="H289" s="55">
        <v>10.67396810905111</v>
      </c>
      <c r="I289" s="47">
        <v>0.0039035779609773195</v>
      </c>
      <c r="J289" s="42" t="s">
        <v>455</v>
      </c>
      <c r="K289" s="40">
        <v>10</v>
      </c>
      <c r="L289" s="46"/>
      <c r="M289" s="30">
        <f>IF(B289="","",COUNTIF($D$3:D289,D289)-IF(D289="M",COUNTIF($Q$3:Q289,"M"))-IF(D289="F",COUNTIF($Q$3:Q289,"F")))</f>
        <v>45</v>
      </c>
      <c r="N289" s="1">
        <f t="shared" si="4"/>
        <v>287</v>
      </c>
    </row>
    <row r="290" spans="1:14" ht="15">
      <c r="A290" s="48">
        <v>288</v>
      </c>
      <c r="B290" s="50">
        <v>32</v>
      </c>
      <c r="C290" s="51" t="s">
        <v>368</v>
      </c>
      <c r="D290" s="52" t="s">
        <v>95</v>
      </c>
      <c r="E290" s="53" t="s">
        <v>54</v>
      </c>
      <c r="F290" s="52">
        <v>1975</v>
      </c>
      <c r="G290" s="54">
        <v>0.03169999999954598</v>
      </c>
      <c r="H290" s="55">
        <v>10.64668769731337</v>
      </c>
      <c r="I290" s="47">
        <v>0.003913580246857528</v>
      </c>
      <c r="J290" s="42" t="s">
        <v>455</v>
      </c>
      <c r="K290" s="40">
        <v>11</v>
      </c>
      <c r="L290" s="46"/>
      <c r="M290" s="30">
        <f>IF(B290="","",COUNTIF($D$3:D290,D290)-IF(D290="M",COUNTIF($Q$3:Q290,"M"))-IF(D290="F",COUNTIF($Q$3:Q290,"F")))</f>
        <v>46</v>
      </c>
      <c r="N290" s="1">
        <f t="shared" si="4"/>
        <v>288</v>
      </c>
    </row>
    <row r="291" spans="1:14" ht="15">
      <c r="A291" s="48">
        <v>289</v>
      </c>
      <c r="B291" s="50">
        <v>321</v>
      </c>
      <c r="C291" s="51" t="s">
        <v>369</v>
      </c>
      <c r="D291" s="52" t="s">
        <v>35</v>
      </c>
      <c r="E291" s="53" t="s">
        <v>325</v>
      </c>
      <c r="F291" s="52">
        <v>1943</v>
      </c>
      <c r="G291" s="54">
        <v>0.031723148153105285</v>
      </c>
      <c r="H291" s="55">
        <v>10.638918885702179</v>
      </c>
      <c r="I291" s="47">
        <v>0.003916438043593245</v>
      </c>
      <c r="J291" s="42" t="s">
        <v>458</v>
      </c>
      <c r="K291" s="40">
        <v>3</v>
      </c>
      <c r="L291" s="46"/>
      <c r="M291" s="30">
        <f>IF(B291="","",COUNTIF($D$3:D291,D291)-IF(D291="M",COUNTIF($Q$3:Q291,"M"))-IF(D291="F",COUNTIF($Q$3:Q291,"F")))</f>
        <v>243</v>
      </c>
      <c r="N291" s="1">
        <f t="shared" si="4"/>
        <v>289</v>
      </c>
    </row>
    <row r="292" spans="1:14" ht="15">
      <c r="A292" s="48">
        <v>290</v>
      </c>
      <c r="B292" s="50">
        <v>246</v>
      </c>
      <c r="C292" s="51" t="s">
        <v>370</v>
      </c>
      <c r="D292" s="52" t="s">
        <v>95</v>
      </c>
      <c r="E292" s="53" t="s">
        <v>50</v>
      </c>
      <c r="F292" s="52">
        <v>1964</v>
      </c>
      <c r="G292" s="54">
        <v>0.03180416666873498</v>
      </c>
      <c r="H292" s="55">
        <v>10.611817109227347</v>
      </c>
      <c r="I292" s="47">
        <v>0.003926440329473454</v>
      </c>
      <c r="J292" s="42" t="s">
        <v>457</v>
      </c>
      <c r="K292" s="40">
        <v>8</v>
      </c>
      <c r="L292" s="46"/>
      <c r="M292" s="30">
        <f>IF(B292="","",COUNTIF($D$3:D292,D292)-IF(D292="M",COUNTIF($Q$3:Q292,"M"))-IF(D292="F",COUNTIF($Q$3:Q292,"F")))</f>
        <v>47</v>
      </c>
      <c r="N292" s="1">
        <f t="shared" si="4"/>
        <v>290</v>
      </c>
    </row>
    <row r="293" spans="1:14" ht="15">
      <c r="A293" s="48">
        <v>291</v>
      </c>
      <c r="B293" s="50">
        <v>405</v>
      </c>
      <c r="C293" s="51" t="s">
        <v>371</v>
      </c>
      <c r="D293" s="52" t="s">
        <v>35</v>
      </c>
      <c r="E293" s="53" t="s">
        <v>170</v>
      </c>
      <c r="F293" s="52">
        <v>1964</v>
      </c>
      <c r="G293" s="54">
        <v>0.031862037038081326</v>
      </c>
      <c r="H293" s="55">
        <v>10.592543081806788</v>
      </c>
      <c r="I293" s="47">
        <v>0.003933584819516213</v>
      </c>
      <c r="J293" s="42" t="s">
        <v>447</v>
      </c>
      <c r="K293" s="40">
        <v>38</v>
      </c>
      <c r="L293" s="46"/>
      <c r="M293" s="30">
        <f>IF(B293="","",COUNTIF($D$3:D293,D293)-IF(D293="M",COUNTIF($Q$3:Q293,"M"))-IF(D293="F",COUNTIF($Q$3:Q293,"F")))</f>
        <v>244</v>
      </c>
      <c r="N293" s="1">
        <f t="shared" si="4"/>
        <v>291</v>
      </c>
    </row>
    <row r="294" spans="1:14" ht="15">
      <c r="A294" s="48">
        <v>292</v>
      </c>
      <c r="B294" s="50">
        <v>406</v>
      </c>
      <c r="C294" s="51" t="s">
        <v>372</v>
      </c>
      <c r="D294" s="52" t="s">
        <v>35</v>
      </c>
      <c r="E294" s="53" t="s">
        <v>170</v>
      </c>
      <c r="F294" s="52">
        <v>1956</v>
      </c>
      <c r="G294" s="54">
        <v>0.031896759261144325</v>
      </c>
      <c r="H294" s="55">
        <v>10.581012235030796</v>
      </c>
      <c r="I294" s="47">
        <v>0.003937871513721522</v>
      </c>
      <c r="J294" s="42" t="s">
        <v>448</v>
      </c>
      <c r="K294" s="40">
        <v>30</v>
      </c>
      <c r="L294" s="46"/>
      <c r="M294" s="30">
        <f>IF(B294="","",COUNTIF($D$3:D294,D294)-IF(D294="M",COUNTIF($Q$3:Q294,"M"))-IF(D294="F",COUNTIF($Q$3:Q294,"F")))</f>
        <v>245</v>
      </c>
      <c r="N294" s="1">
        <f t="shared" si="4"/>
        <v>292</v>
      </c>
    </row>
    <row r="295" spans="1:14" ht="15">
      <c r="A295" s="48">
        <v>293</v>
      </c>
      <c r="B295" s="50">
        <v>411</v>
      </c>
      <c r="C295" s="51" t="s">
        <v>373</v>
      </c>
      <c r="D295" s="52" t="s">
        <v>35</v>
      </c>
      <c r="E295" s="53" t="s">
        <v>170</v>
      </c>
      <c r="F295" s="52">
        <v>1958</v>
      </c>
      <c r="G295" s="54">
        <v>0.03191990740742767</v>
      </c>
      <c r="H295" s="55">
        <v>10.573338941499081</v>
      </c>
      <c r="I295" s="47">
        <v>0.003940729309558972</v>
      </c>
      <c r="J295" s="42" t="s">
        <v>448</v>
      </c>
      <c r="K295" s="40">
        <v>31</v>
      </c>
      <c r="L295" s="46"/>
      <c r="M295" s="30">
        <f>IF(B295="","",COUNTIF($D$3:D295,D295)-IF(D295="M",COUNTIF($Q$3:Q295,"M"))-IF(D295="F",COUNTIF($Q$3:Q295,"F")))</f>
        <v>246</v>
      </c>
      <c r="N295" s="1">
        <f t="shared" si="4"/>
        <v>293</v>
      </c>
    </row>
    <row r="296" spans="1:14" ht="15">
      <c r="A296" s="48">
        <v>294</v>
      </c>
      <c r="B296" s="50">
        <v>114</v>
      </c>
      <c r="C296" s="51" t="s">
        <v>374</v>
      </c>
      <c r="D296" s="52" t="s">
        <v>35</v>
      </c>
      <c r="E296" s="53" t="s">
        <v>56</v>
      </c>
      <c r="F296" s="52">
        <v>1965</v>
      </c>
      <c r="G296" s="54">
        <v>0.032000925930333324</v>
      </c>
      <c r="H296" s="55">
        <v>10.546569831596262</v>
      </c>
      <c r="I296" s="47">
        <v>0.003950731596337447</v>
      </c>
      <c r="J296" s="42" t="s">
        <v>446</v>
      </c>
      <c r="K296" s="40">
        <v>41</v>
      </c>
      <c r="L296" s="46"/>
      <c r="M296" s="30">
        <f>IF(B296="","",COUNTIF($D$3:D296,D296)-IF(D296="M",COUNTIF($Q$3:Q296,"M"))-IF(D296="F",COUNTIF($Q$3:Q296,"F")))</f>
        <v>247</v>
      </c>
      <c r="N296" s="1">
        <f t="shared" si="4"/>
        <v>294</v>
      </c>
    </row>
    <row r="297" spans="1:14" ht="15">
      <c r="A297" s="48">
        <v>295</v>
      </c>
      <c r="B297" s="50">
        <v>108</v>
      </c>
      <c r="C297" s="51" t="s">
        <v>375</v>
      </c>
      <c r="D297" s="52" t="s">
        <v>35</v>
      </c>
      <c r="E297" s="53" t="s">
        <v>56</v>
      </c>
      <c r="F297" s="52">
        <v>1958</v>
      </c>
      <c r="G297" s="54">
        <v>0.03201249999983702</v>
      </c>
      <c r="H297" s="55">
        <v>10.542756735703811</v>
      </c>
      <c r="I297" s="47">
        <v>0.003952160493807039</v>
      </c>
      <c r="J297" s="42" t="s">
        <v>448</v>
      </c>
      <c r="K297" s="40">
        <v>32</v>
      </c>
      <c r="L297" s="46"/>
      <c r="M297" s="30">
        <f>IF(B297="","",COUNTIF($D$3:D297,D297)-IF(D297="M",COUNTIF($Q$3:Q297,"M"))-IF(D297="F",COUNTIF($Q$3:Q297,"F")))</f>
        <v>248</v>
      </c>
      <c r="N297" s="1">
        <f t="shared" si="4"/>
        <v>295</v>
      </c>
    </row>
    <row r="298" spans="1:14" ht="15">
      <c r="A298" s="48">
        <v>296</v>
      </c>
      <c r="B298" s="50">
        <v>292</v>
      </c>
      <c r="C298" s="51" t="s">
        <v>376</v>
      </c>
      <c r="D298" s="52" t="s">
        <v>35</v>
      </c>
      <c r="E298" s="53" t="s">
        <v>60</v>
      </c>
      <c r="F298" s="52">
        <v>1956</v>
      </c>
      <c r="G298" s="54">
        <v>0.03216296296886867</v>
      </c>
      <c r="H298" s="55">
        <v>10.493436202587263</v>
      </c>
      <c r="I298" s="47">
        <v>0.003970736168996132</v>
      </c>
      <c r="J298" s="42" t="s">
        <v>448</v>
      </c>
      <c r="K298" s="40">
        <v>33</v>
      </c>
      <c r="L298" s="46"/>
      <c r="M298" s="30">
        <f>IF(B298="","",COUNTIF($D$3:D298,D298)-IF(D298="M",COUNTIF($Q$3:Q298,"M"))-IF(D298="F",COUNTIF($Q$3:Q298,"F")))</f>
        <v>249</v>
      </c>
      <c r="N298" s="1">
        <f t="shared" si="4"/>
        <v>296</v>
      </c>
    </row>
    <row r="299" spans="1:14" ht="15">
      <c r="A299" s="48">
        <v>297</v>
      </c>
      <c r="B299" s="50">
        <v>272</v>
      </c>
      <c r="C299" s="51" t="s">
        <v>377</v>
      </c>
      <c r="D299" s="52" t="s">
        <v>35</v>
      </c>
      <c r="E299" s="53" t="s">
        <v>60</v>
      </c>
      <c r="F299" s="52">
        <v>1985</v>
      </c>
      <c r="G299" s="54">
        <v>0.03216296296886867</v>
      </c>
      <c r="H299" s="55">
        <v>10.493436202587263</v>
      </c>
      <c r="I299" s="47">
        <v>0.003970736168996132</v>
      </c>
      <c r="J299" s="42" t="s">
        <v>443</v>
      </c>
      <c r="K299" s="40">
        <v>7</v>
      </c>
      <c r="L299" s="46"/>
      <c r="M299" s="30">
        <f>IF(B299="","",COUNTIF($D$3:D299,D299)-IF(D299="M",COUNTIF($Q$3:Q299,"M"))-IF(D299="F",COUNTIF($Q$3:Q299,"F")))</f>
        <v>250</v>
      </c>
      <c r="N299" s="1">
        <f t="shared" si="4"/>
        <v>297</v>
      </c>
    </row>
    <row r="300" spans="1:14" ht="15">
      <c r="A300" s="48">
        <v>298</v>
      </c>
      <c r="B300" s="50">
        <v>147</v>
      </c>
      <c r="C300" s="51" t="s">
        <v>378</v>
      </c>
      <c r="D300" s="52" t="s">
        <v>35</v>
      </c>
      <c r="E300" s="53" t="s">
        <v>69</v>
      </c>
      <c r="F300" s="52">
        <v>1965</v>
      </c>
      <c r="G300" s="54">
        <v>0.03220925926143536</v>
      </c>
      <c r="H300" s="55">
        <v>10.478353359839414</v>
      </c>
      <c r="I300" s="47">
        <v>0.003976451760671033</v>
      </c>
      <c r="J300" s="42" t="s">
        <v>446</v>
      </c>
      <c r="K300" s="40">
        <v>42</v>
      </c>
      <c r="L300" s="46"/>
      <c r="M300" s="30">
        <f>IF(B300="","",COUNTIF($D$3:D300,D300)-IF(D300="M",COUNTIF($Q$3:Q300,"M"))-IF(D300="F",COUNTIF($Q$3:Q300,"F")))</f>
        <v>251</v>
      </c>
      <c r="N300" s="1">
        <f t="shared" si="4"/>
        <v>298</v>
      </c>
    </row>
    <row r="301" spans="1:14" ht="15">
      <c r="A301" s="48">
        <v>299</v>
      </c>
      <c r="B301" s="50">
        <v>87</v>
      </c>
      <c r="C301" s="51" t="s">
        <v>379</v>
      </c>
      <c r="D301" s="52" t="s">
        <v>35</v>
      </c>
      <c r="E301" s="53" t="s">
        <v>141</v>
      </c>
      <c r="F301" s="52">
        <v>1959</v>
      </c>
      <c r="G301" s="54">
        <v>0.032255555561278015</v>
      </c>
      <c r="H301" s="55">
        <v>10.463313811440292</v>
      </c>
      <c r="I301" s="47">
        <v>0.0039821673532441995</v>
      </c>
      <c r="J301" s="42" t="s">
        <v>448</v>
      </c>
      <c r="K301" s="40">
        <v>34</v>
      </c>
      <c r="L301" s="46"/>
      <c r="M301" s="30">
        <f>IF(B301="","",COUNTIF($D$3:D301,D301)-IF(D301="M",COUNTIF($Q$3:Q301,"M"))-IF(D301="F",COUNTIF($Q$3:Q301,"F")))</f>
        <v>252</v>
      </c>
      <c r="N301" s="1">
        <f t="shared" si="4"/>
        <v>299</v>
      </c>
    </row>
    <row r="302" spans="1:14" ht="15">
      <c r="A302" s="48">
        <v>300</v>
      </c>
      <c r="B302" s="50">
        <v>375</v>
      </c>
      <c r="C302" s="51" t="s">
        <v>380</v>
      </c>
      <c r="D302" s="52" t="s">
        <v>35</v>
      </c>
      <c r="E302" s="53" t="s">
        <v>67</v>
      </c>
      <c r="F302" s="52">
        <v>1951</v>
      </c>
      <c r="G302" s="54">
        <v>0.03232500000012806</v>
      </c>
      <c r="H302" s="55">
        <v>10.440835266779983</v>
      </c>
      <c r="I302" s="47">
        <v>0.00399074074075655</v>
      </c>
      <c r="J302" s="42" t="s">
        <v>451</v>
      </c>
      <c r="K302" s="40">
        <v>16</v>
      </c>
      <c r="L302" s="46"/>
      <c r="M302" s="30">
        <f>IF(B302="","",COUNTIF($D$3:D302,D302)-IF(D302="M",COUNTIF($Q$3:Q302,"M"))-IF(D302="F",COUNTIF($Q$3:Q302,"F")))</f>
        <v>253</v>
      </c>
      <c r="N302" s="1">
        <f t="shared" si="4"/>
        <v>300</v>
      </c>
    </row>
    <row r="303" spans="1:14" ht="15">
      <c r="A303" s="48">
        <v>301</v>
      </c>
      <c r="B303" s="50">
        <v>390</v>
      </c>
      <c r="C303" s="51" t="s">
        <v>381</v>
      </c>
      <c r="D303" s="52" t="s">
        <v>35</v>
      </c>
      <c r="E303" s="53" t="s">
        <v>42</v>
      </c>
      <c r="F303" s="52">
        <v>1969</v>
      </c>
      <c r="G303" s="54">
        <v>0.032463888892380055</v>
      </c>
      <c r="H303" s="55">
        <v>10.396166679809523</v>
      </c>
      <c r="I303" s="47">
        <v>0.004007887517577784</v>
      </c>
      <c r="J303" s="42" t="s">
        <v>446</v>
      </c>
      <c r="K303" s="40">
        <v>43</v>
      </c>
      <c r="L303" s="46"/>
      <c r="M303" s="30">
        <f>IF(B303="","",COUNTIF($D$3:D303,D303)-IF(D303="M",COUNTIF($Q$3:Q303,"M"))-IF(D303="F",COUNTIF($Q$3:Q303,"F")))</f>
        <v>254</v>
      </c>
      <c r="N303" s="1">
        <f t="shared" si="4"/>
        <v>301</v>
      </c>
    </row>
    <row r="304" spans="1:14" ht="15">
      <c r="A304" s="48">
        <v>302</v>
      </c>
      <c r="B304" s="50">
        <v>153</v>
      </c>
      <c r="C304" s="51" t="s">
        <v>382</v>
      </c>
      <c r="D304" s="52" t="s">
        <v>35</v>
      </c>
      <c r="E304" s="53" t="s">
        <v>63</v>
      </c>
      <c r="F304" s="52">
        <v>1985</v>
      </c>
      <c r="G304" s="54">
        <v>0.0324870370386634</v>
      </c>
      <c r="H304" s="55">
        <v>10.388759048673329</v>
      </c>
      <c r="I304" s="47">
        <v>0.004010745313415235</v>
      </c>
      <c r="J304" s="42" t="s">
        <v>443</v>
      </c>
      <c r="K304" s="40">
        <v>8</v>
      </c>
      <c r="L304" s="46"/>
      <c r="M304" s="30">
        <f>IF(B304="","",COUNTIF($D$3:D304,D304)-IF(D304="M",COUNTIF($Q$3:Q304,"M"))-IF(D304="F",COUNTIF($Q$3:Q304,"F")))</f>
        <v>255</v>
      </c>
      <c r="N304" s="1">
        <f t="shared" si="4"/>
        <v>302</v>
      </c>
    </row>
    <row r="305" spans="1:14" ht="15">
      <c r="A305" s="48">
        <v>303</v>
      </c>
      <c r="B305" s="50">
        <v>440</v>
      </c>
      <c r="C305" s="51" t="s">
        <v>383</v>
      </c>
      <c r="D305" s="52" t="s">
        <v>35</v>
      </c>
      <c r="E305" s="53" t="s">
        <v>384</v>
      </c>
      <c r="F305" s="52">
        <v>1965</v>
      </c>
      <c r="G305" s="54">
        <v>0.03251018518494675</v>
      </c>
      <c r="H305" s="55">
        <v>10.381361966411475</v>
      </c>
      <c r="I305" s="47">
        <v>0.004013603109252685</v>
      </c>
      <c r="J305" s="42" t="s">
        <v>446</v>
      </c>
      <c r="K305" s="40">
        <v>44</v>
      </c>
      <c r="L305" s="46"/>
      <c r="M305" s="30">
        <f>IF(B305="","",COUNTIF($D$3:D305,D305)-IF(D305="M",COUNTIF($Q$3:Q305,"M"))-IF(D305="F",COUNTIF($Q$3:Q305,"F")))</f>
        <v>256</v>
      </c>
      <c r="N305" s="1">
        <f t="shared" si="4"/>
        <v>303</v>
      </c>
    </row>
    <row r="306" spans="1:14" ht="15">
      <c r="A306" s="48">
        <v>304</v>
      </c>
      <c r="B306" s="50">
        <v>127</v>
      </c>
      <c r="C306" s="51" t="s">
        <v>385</v>
      </c>
      <c r="D306" s="52" t="s">
        <v>35</v>
      </c>
      <c r="E306" s="53" t="s">
        <v>150</v>
      </c>
      <c r="F306" s="52">
        <v>1977</v>
      </c>
      <c r="G306" s="54">
        <v>0.0325564814847894</v>
      </c>
      <c r="H306" s="55">
        <v>10.366599356189095</v>
      </c>
      <c r="I306" s="47">
        <v>0.004019318701825852</v>
      </c>
      <c r="J306" s="42" t="s">
        <v>444</v>
      </c>
      <c r="K306" s="40">
        <v>34</v>
      </c>
      <c r="L306" s="46"/>
      <c r="M306" s="30">
        <f>IF(B306="","",COUNTIF($D$3:D306,D306)-IF(D306="M",COUNTIF($Q$3:Q306,"M"))-IF(D306="F",COUNTIF($Q$3:Q306,"F")))</f>
        <v>257</v>
      </c>
      <c r="N306" s="1">
        <f t="shared" si="4"/>
        <v>304</v>
      </c>
    </row>
    <row r="307" spans="1:14" ht="15">
      <c r="A307" s="48">
        <v>305</v>
      </c>
      <c r="B307" s="50">
        <v>330</v>
      </c>
      <c r="C307" s="51" t="s">
        <v>386</v>
      </c>
      <c r="D307" s="52" t="s">
        <v>95</v>
      </c>
      <c r="E307" s="53" t="s">
        <v>60</v>
      </c>
      <c r="F307" s="52">
        <v>1970</v>
      </c>
      <c r="G307" s="54">
        <v>0.0326259259309154</v>
      </c>
      <c r="H307" s="55">
        <v>10.34453399773689</v>
      </c>
      <c r="I307" s="47">
        <v>0.004027892090236469</v>
      </c>
      <c r="J307" s="42" t="s">
        <v>452</v>
      </c>
      <c r="K307" s="40">
        <v>10</v>
      </c>
      <c r="L307" s="46"/>
      <c r="M307" s="30">
        <f>IF(B307="","",COUNTIF($D$3:D307,D307)-IF(D307="M",COUNTIF($Q$3:Q307,"M"))-IF(D307="F",COUNTIF($Q$3:Q307,"F")))</f>
        <v>48</v>
      </c>
      <c r="N307" s="1">
        <f t="shared" si="4"/>
        <v>305</v>
      </c>
    </row>
    <row r="308" spans="1:14" ht="15">
      <c r="A308" s="48">
        <v>306</v>
      </c>
      <c r="B308" s="50">
        <v>344</v>
      </c>
      <c r="C308" s="51" t="s">
        <v>387</v>
      </c>
      <c r="D308" s="52" t="s">
        <v>35</v>
      </c>
      <c r="E308" s="53" t="s">
        <v>67</v>
      </c>
      <c r="F308" s="52">
        <v>1966</v>
      </c>
      <c r="G308" s="54">
        <v>0.03282268518523779</v>
      </c>
      <c r="H308" s="55">
        <v>10.282522532671786</v>
      </c>
      <c r="I308" s="47">
        <v>0.004052183356202196</v>
      </c>
      <c r="J308" s="42" t="s">
        <v>446</v>
      </c>
      <c r="K308" s="40">
        <v>45</v>
      </c>
      <c r="L308" s="46"/>
      <c r="M308" s="30">
        <f>IF(B308="","",COUNTIF($D$3:D308,D308)-IF(D308="M",COUNTIF($Q$3:Q308,"M"))-IF(D308="F",COUNTIF($Q$3:Q308,"F")))</f>
        <v>258</v>
      </c>
      <c r="N308" s="1">
        <f t="shared" si="4"/>
        <v>306</v>
      </c>
    </row>
    <row r="309" spans="1:14" ht="15">
      <c r="A309" s="48">
        <v>307</v>
      </c>
      <c r="B309" s="50">
        <v>238</v>
      </c>
      <c r="C309" s="51" t="s">
        <v>388</v>
      </c>
      <c r="D309" s="52" t="s">
        <v>95</v>
      </c>
      <c r="E309" s="53" t="s">
        <v>207</v>
      </c>
      <c r="F309" s="52">
        <v>1963</v>
      </c>
      <c r="G309" s="54">
        <v>0.03283425926201744</v>
      </c>
      <c r="H309" s="55">
        <v>10.27889794335695</v>
      </c>
      <c r="I309" s="47">
        <v>0.004053612254570054</v>
      </c>
      <c r="J309" s="42" t="s">
        <v>457</v>
      </c>
      <c r="K309" s="40">
        <v>9</v>
      </c>
      <c r="L309" s="46"/>
      <c r="M309" s="30">
        <f>IF(B309="","",COUNTIF($D$3:D309,D309)-IF(D309="M",COUNTIF($Q$3:Q309,"M"))-IF(D309="F",COUNTIF($Q$3:Q309,"F")))</f>
        <v>49</v>
      </c>
      <c r="N309" s="1">
        <f t="shared" si="4"/>
        <v>307</v>
      </c>
    </row>
    <row r="310" spans="1:14" ht="15">
      <c r="A310" s="48">
        <v>308</v>
      </c>
      <c r="B310" s="50">
        <v>206</v>
      </c>
      <c r="C310" s="51" t="s">
        <v>389</v>
      </c>
      <c r="D310" s="52" t="s">
        <v>35</v>
      </c>
      <c r="E310" s="53" t="s">
        <v>111</v>
      </c>
      <c r="F310" s="52">
        <v>1947</v>
      </c>
      <c r="G310" s="54">
        <v>0.03311203703924548</v>
      </c>
      <c r="H310" s="55">
        <v>10.192667989588918</v>
      </c>
      <c r="I310" s="47">
        <v>0.004087905807314256</v>
      </c>
      <c r="J310" s="42" t="s">
        <v>454</v>
      </c>
      <c r="K310" s="40">
        <v>9</v>
      </c>
      <c r="L310" s="46"/>
      <c r="M310" s="30">
        <f>IF(B310="","",COUNTIF($D$3:D310,D310)-IF(D310="M",COUNTIF($Q$3:Q310,"M"))-IF(D310="F",COUNTIF($Q$3:Q310,"F")))</f>
        <v>259</v>
      </c>
      <c r="N310" s="1">
        <f t="shared" si="4"/>
        <v>308</v>
      </c>
    </row>
    <row r="311" spans="1:14" ht="15">
      <c r="A311" s="48">
        <v>309</v>
      </c>
      <c r="B311" s="50">
        <v>381</v>
      </c>
      <c r="C311" s="51" t="s">
        <v>390</v>
      </c>
      <c r="D311" s="52" t="s">
        <v>95</v>
      </c>
      <c r="E311" s="53" t="s">
        <v>67</v>
      </c>
      <c r="F311" s="52">
        <v>1965</v>
      </c>
      <c r="G311" s="54">
        <v>0.033135185185528826</v>
      </c>
      <c r="H311" s="55">
        <v>10.185547420673442</v>
      </c>
      <c r="I311" s="47">
        <v>0.004090763603151707</v>
      </c>
      <c r="J311" s="42" t="s">
        <v>453</v>
      </c>
      <c r="K311" s="40">
        <v>7</v>
      </c>
      <c r="L311" s="46"/>
      <c r="M311" s="30">
        <f>IF(B311="","",COUNTIF($D$3:D311,D311)-IF(D311="M",COUNTIF($Q$3:Q311,"M"))-IF(D311="F",COUNTIF($Q$3:Q311,"F")))</f>
        <v>50</v>
      </c>
      <c r="N311" s="1">
        <f t="shared" si="4"/>
        <v>309</v>
      </c>
    </row>
    <row r="312" spans="1:14" ht="15">
      <c r="A312" s="48">
        <v>310</v>
      </c>
      <c r="B312" s="50">
        <v>98</v>
      </c>
      <c r="C312" s="51" t="s">
        <v>391</v>
      </c>
      <c r="D312" s="52" t="s">
        <v>95</v>
      </c>
      <c r="E312" s="53" t="s">
        <v>150</v>
      </c>
      <c r="F312" s="52">
        <v>1970</v>
      </c>
      <c r="G312" s="54">
        <v>0.03329722222406417</v>
      </c>
      <c r="H312" s="55">
        <v>10.135980645138801</v>
      </c>
      <c r="I312" s="47">
        <v>0.004110768175810391</v>
      </c>
      <c r="J312" s="42" t="s">
        <v>452</v>
      </c>
      <c r="K312" s="40">
        <v>11</v>
      </c>
      <c r="L312" s="46"/>
      <c r="M312" s="30">
        <f>IF(B312="","",COUNTIF($D$3:D312,D312)-IF(D312="M",COUNTIF($Q$3:Q312,"M"))-IF(D312="F",COUNTIF($Q$3:Q312,"F")))</f>
        <v>51</v>
      </c>
      <c r="N312" s="1">
        <f t="shared" si="4"/>
        <v>310</v>
      </c>
    </row>
    <row r="313" spans="1:14" ht="15">
      <c r="A313" s="48">
        <v>311</v>
      </c>
      <c r="B313" s="50">
        <v>320</v>
      </c>
      <c r="C313" s="51" t="s">
        <v>392</v>
      </c>
      <c r="D313" s="52" t="s">
        <v>35</v>
      </c>
      <c r="E313" s="53" t="s">
        <v>393</v>
      </c>
      <c r="F313" s="52">
        <v>1947</v>
      </c>
      <c r="G313" s="54">
        <v>0.03334351852390682</v>
      </c>
      <c r="H313" s="55">
        <v>10.121907193388045</v>
      </c>
      <c r="I313" s="47">
        <v>0.004116483768383559</v>
      </c>
      <c r="J313" s="42" t="s">
        <v>454</v>
      </c>
      <c r="K313" s="40">
        <v>10</v>
      </c>
      <c r="L313" s="46"/>
      <c r="M313" s="30">
        <f>IF(B313="","",COUNTIF($D$3:D313,D313)-IF(D313="M",COUNTIF($Q$3:Q313,"M"))-IF(D313="F",COUNTIF($Q$3:Q313,"F")))</f>
        <v>260</v>
      </c>
      <c r="N313" s="1">
        <f t="shared" si="4"/>
        <v>311</v>
      </c>
    </row>
    <row r="314" spans="1:14" ht="15">
      <c r="A314" s="48">
        <v>312</v>
      </c>
      <c r="B314" s="50">
        <v>296</v>
      </c>
      <c r="C314" s="51" t="s">
        <v>394</v>
      </c>
      <c r="D314" s="52" t="s">
        <v>35</v>
      </c>
      <c r="E314" s="53" t="s">
        <v>60</v>
      </c>
      <c r="F314" s="52">
        <v>1947</v>
      </c>
      <c r="G314" s="54">
        <v>0.03338981481647352</v>
      </c>
      <c r="H314" s="55">
        <v>10.107872770635666</v>
      </c>
      <c r="I314" s="47">
        <v>0.004122199360058459</v>
      </c>
      <c r="J314" s="42" t="s">
        <v>454</v>
      </c>
      <c r="K314" s="40">
        <v>11</v>
      </c>
      <c r="L314" s="46"/>
      <c r="M314" s="30">
        <f>IF(B314="","",COUNTIF($D$3:D314,D314)-IF(D314="M",COUNTIF($Q$3:Q314,"M"))-IF(D314="F",COUNTIF($Q$3:Q314,"F")))</f>
        <v>261</v>
      </c>
      <c r="N314" s="1">
        <f t="shared" si="4"/>
        <v>312</v>
      </c>
    </row>
    <row r="315" spans="1:14" ht="15">
      <c r="A315" s="48">
        <v>313</v>
      </c>
      <c r="B315" s="50">
        <v>304</v>
      </c>
      <c r="C315" s="51" t="s">
        <v>395</v>
      </c>
      <c r="D315" s="52" t="s">
        <v>95</v>
      </c>
      <c r="E315" s="53" t="s">
        <v>302</v>
      </c>
      <c r="F315" s="52">
        <v>1959</v>
      </c>
      <c r="G315" s="54">
        <v>0.03360972222435521</v>
      </c>
      <c r="H315" s="55">
        <v>10.041737261233042</v>
      </c>
      <c r="I315" s="47">
        <v>0.004149348422759902</v>
      </c>
      <c r="J315" s="42" t="s">
        <v>460</v>
      </c>
      <c r="K315" s="40">
        <v>2</v>
      </c>
      <c r="L315" s="46"/>
      <c r="M315" s="30">
        <f>IF(B315="","",COUNTIF($D$3:D315,D315)-IF(D315="M",COUNTIF($Q$3:Q315,"M"))-IF(D315="F",COUNTIF($Q$3:Q315,"F")))</f>
        <v>52</v>
      </c>
      <c r="N315" s="1">
        <f t="shared" si="4"/>
        <v>313</v>
      </c>
    </row>
    <row r="316" spans="1:14" ht="15">
      <c r="A316" s="48">
        <v>314</v>
      </c>
      <c r="B316" s="50">
        <v>190</v>
      </c>
      <c r="C316" s="51" t="s">
        <v>396</v>
      </c>
      <c r="D316" s="52" t="s">
        <v>95</v>
      </c>
      <c r="E316" s="53" t="s">
        <v>111</v>
      </c>
      <c r="F316" s="52">
        <v>1980</v>
      </c>
      <c r="G316" s="54">
        <v>0.03388750000158325</v>
      </c>
      <c r="H316" s="55">
        <v>9.959424566115286</v>
      </c>
      <c r="I316" s="47">
        <v>0.004183641975504105</v>
      </c>
      <c r="J316" s="42" t="s">
        <v>456</v>
      </c>
      <c r="K316" s="40">
        <v>6</v>
      </c>
      <c r="L316" s="46"/>
      <c r="M316" s="30">
        <f>IF(B316="","",COUNTIF($D$3:D316,D316)-IF(D316="M",COUNTIF($Q$3:Q316,"M"))-IF(D316="F",COUNTIF($Q$3:Q316,"F")))</f>
        <v>53</v>
      </c>
      <c r="N316" s="1">
        <f t="shared" si="4"/>
        <v>314</v>
      </c>
    </row>
    <row r="317" spans="1:14" ht="15">
      <c r="A317" s="48">
        <v>315</v>
      </c>
      <c r="B317" s="50">
        <v>199</v>
      </c>
      <c r="C317" s="51" t="s">
        <v>397</v>
      </c>
      <c r="D317" s="52" t="s">
        <v>35</v>
      </c>
      <c r="E317" s="53" t="s">
        <v>111</v>
      </c>
      <c r="F317" s="52">
        <v>1959</v>
      </c>
      <c r="G317" s="54">
        <v>0.033910648147866596</v>
      </c>
      <c r="H317" s="55">
        <v>9.952626046200564</v>
      </c>
      <c r="I317" s="47">
        <v>0.0041864997713415555</v>
      </c>
      <c r="J317" s="42" t="s">
        <v>448</v>
      </c>
      <c r="K317" s="40">
        <v>35</v>
      </c>
      <c r="L317" s="46"/>
      <c r="M317" s="30">
        <f>IF(B317="","",COUNTIF($D$3:D317,D317)-IF(D317="M",COUNTIF($Q$3:Q317,"M"))-IF(D317="F",COUNTIF($Q$3:Q317,"F")))</f>
        <v>262</v>
      </c>
      <c r="N317" s="1">
        <f t="shared" si="4"/>
        <v>315</v>
      </c>
    </row>
    <row r="318" spans="1:14" ht="15">
      <c r="A318" s="48">
        <v>316</v>
      </c>
      <c r="B318" s="50">
        <v>200</v>
      </c>
      <c r="C318" s="51" t="s">
        <v>398</v>
      </c>
      <c r="D318" s="52" t="s">
        <v>35</v>
      </c>
      <c r="E318" s="53" t="s">
        <v>111</v>
      </c>
      <c r="F318" s="52">
        <v>1956</v>
      </c>
      <c r="G318" s="54">
        <v>0.0339337963014259</v>
      </c>
      <c r="H318" s="55">
        <v>9.945836799457012</v>
      </c>
      <c r="I318" s="47">
        <v>0.004189357568077272</v>
      </c>
      <c r="J318" s="42" t="s">
        <v>448</v>
      </c>
      <c r="K318" s="40">
        <v>36</v>
      </c>
      <c r="L318" s="46"/>
      <c r="M318" s="30">
        <f>IF(B318="","",COUNTIF($D$3:D318,D318)-IF(D318="M",COUNTIF($Q$3:Q318,"M"))-IF(D318="F",COUNTIF($Q$3:Q318,"F")))</f>
        <v>263</v>
      </c>
      <c r="N318" s="1">
        <f t="shared" si="4"/>
        <v>316</v>
      </c>
    </row>
    <row r="319" spans="1:14" ht="15">
      <c r="A319" s="48">
        <v>317</v>
      </c>
      <c r="B319" s="50">
        <v>367</v>
      </c>
      <c r="C319" s="51" t="s">
        <v>399</v>
      </c>
      <c r="D319" s="52" t="s">
        <v>35</v>
      </c>
      <c r="E319" s="53" t="s">
        <v>67</v>
      </c>
      <c r="F319" s="52">
        <v>1939</v>
      </c>
      <c r="G319" s="54">
        <v>0.03403796296333894</v>
      </c>
      <c r="H319" s="55">
        <v>9.915399472157281</v>
      </c>
      <c r="I319" s="47">
        <v>0.004202217649794931</v>
      </c>
      <c r="J319" s="42" t="s">
        <v>458</v>
      </c>
      <c r="K319" s="40">
        <v>4</v>
      </c>
      <c r="L319" s="46"/>
      <c r="M319" s="30">
        <f>IF(B319="","",COUNTIF($D$3:D319,D319)-IF(D319="M",COUNTIF($Q$3:Q319,"M"))-IF(D319="F",COUNTIF($Q$3:Q319,"F")))</f>
        <v>264</v>
      </c>
      <c r="N319" s="1">
        <f t="shared" si="4"/>
        <v>317</v>
      </c>
    </row>
    <row r="320" spans="1:14" ht="15">
      <c r="A320" s="48">
        <v>318</v>
      </c>
      <c r="B320" s="50">
        <v>438</v>
      </c>
      <c r="C320" s="51" t="s">
        <v>400</v>
      </c>
      <c r="D320" s="52" t="s">
        <v>95</v>
      </c>
      <c r="E320" s="53" t="s">
        <v>194</v>
      </c>
      <c r="F320" s="52">
        <v>1980</v>
      </c>
      <c r="G320" s="54">
        <v>0.03409583333268529</v>
      </c>
      <c r="H320" s="55">
        <v>9.898570206713861</v>
      </c>
      <c r="I320" s="47">
        <v>0.00420936213983769</v>
      </c>
      <c r="J320" s="42" t="s">
        <v>456</v>
      </c>
      <c r="K320" s="40">
        <v>7</v>
      </c>
      <c r="L320" s="46"/>
      <c r="M320" s="30">
        <f>IF(B320="","",COUNTIF($D$3:D320,D320)-IF(D320="M",COUNTIF($Q$3:Q320,"M"))-IF(D320="F",COUNTIF($Q$3:Q320,"F")))</f>
        <v>54</v>
      </c>
      <c r="N320" s="1">
        <f t="shared" si="4"/>
        <v>318</v>
      </c>
    </row>
    <row r="321" spans="1:14" ht="15">
      <c r="A321" s="48">
        <v>319</v>
      </c>
      <c r="B321" s="50">
        <v>34</v>
      </c>
      <c r="C321" s="51" t="s">
        <v>401</v>
      </c>
      <c r="D321" s="52" t="s">
        <v>95</v>
      </c>
      <c r="E321" s="53" t="s">
        <v>54</v>
      </c>
      <c r="F321" s="52">
        <v>1980</v>
      </c>
      <c r="G321" s="54">
        <v>0.03420000000187429</v>
      </c>
      <c r="H321" s="55">
        <v>9.868421052090753</v>
      </c>
      <c r="I321" s="47">
        <v>0.004222222222453616</v>
      </c>
      <c r="J321" s="42" t="s">
        <v>456</v>
      </c>
      <c r="K321" s="40">
        <v>8</v>
      </c>
      <c r="L321" s="46"/>
      <c r="M321" s="30">
        <f>IF(B321="","",COUNTIF($D$3:D321,D321)-IF(D321="M",COUNTIF($Q$3:Q321,"M"))-IF(D321="F",COUNTIF($Q$3:Q321,"F")))</f>
        <v>55</v>
      </c>
      <c r="N321" s="1">
        <f t="shared" si="4"/>
        <v>319</v>
      </c>
    </row>
    <row r="322" spans="1:14" ht="15">
      <c r="A322" s="48">
        <v>320</v>
      </c>
      <c r="B322" s="50">
        <v>228</v>
      </c>
      <c r="C322" s="51" t="s">
        <v>402</v>
      </c>
      <c r="D322" s="52" t="s">
        <v>95</v>
      </c>
      <c r="E322" s="53" t="s">
        <v>48</v>
      </c>
      <c r="F322" s="52">
        <v>1977</v>
      </c>
      <c r="G322" s="54">
        <v>0.034234722224937286</v>
      </c>
      <c r="H322" s="55">
        <v>9.858412105185943</v>
      </c>
      <c r="I322" s="47">
        <v>0.0042265089166589245</v>
      </c>
      <c r="J322" s="42" t="s">
        <v>455</v>
      </c>
      <c r="K322" s="40">
        <v>12</v>
      </c>
      <c r="L322" s="46"/>
      <c r="M322" s="30">
        <f>IF(B322="","",COUNTIF($D$3:D322,D322)-IF(D322="M",COUNTIF($Q$3:Q322,"M"))-IF(D322="F",COUNTIF($Q$3:Q322,"F")))</f>
        <v>56</v>
      </c>
      <c r="N322" s="1">
        <f t="shared" si="4"/>
        <v>320</v>
      </c>
    </row>
    <row r="323" spans="1:14" ht="15">
      <c r="A323" s="48">
        <v>321</v>
      </c>
      <c r="B323" s="50">
        <v>394</v>
      </c>
      <c r="C323" s="51" t="s">
        <v>403</v>
      </c>
      <c r="D323" s="52" t="s">
        <v>95</v>
      </c>
      <c r="E323" s="53" t="s">
        <v>48</v>
      </c>
      <c r="F323" s="52">
        <v>1983</v>
      </c>
      <c r="G323" s="54">
        <v>0.03425787037122063</v>
      </c>
      <c r="H323" s="55">
        <v>9.851750746407376</v>
      </c>
      <c r="I323" s="47">
        <v>0.004229366712496374</v>
      </c>
      <c r="J323" s="42" t="s">
        <v>456</v>
      </c>
      <c r="K323" s="40">
        <v>9</v>
      </c>
      <c r="L323" s="46"/>
      <c r="M323" s="30">
        <f>IF(B323="","",COUNTIF($D$3:D323,D323)-IF(D323="M",COUNTIF($Q$3:Q323,"M"))-IF(D323="F",COUNTIF($Q$3:Q323,"F")))</f>
        <v>57</v>
      </c>
      <c r="N323" s="1">
        <f t="shared" si="4"/>
        <v>321</v>
      </c>
    </row>
    <row r="324" spans="1:14" ht="15">
      <c r="A324" s="48">
        <v>322</v>
      </c>
      <c r="B324" s="50">
        <v>104</v>
      </c>
      <c r="C324" s="51" t="s">
        <v>404</v>
      </c>
      <c r="D324" s="52" t="s">
        <v>35</v>
      </c>
      <c r="E324" s="53" t="s">
        <v>76</v>
      </c>
      <c r="F324" s="52">
        <v>1963</v>
      </c>
      <c r="G324" s="54">
        <v>0.03429259259428363</v>
      </c>
      <c r="H324" s="55">
        <v>9.841775569230633</v>
      </c>
      <c r="I324" s="47">
        <v>0.004233653406701683</v>
      </c>
      <c r="J324" s="42" t="s">
        <v>447</v>
      </c>
      <c r="K324" s="40">
        <v>39</v>
      </c>
      <c r="L324" s="46"/>
      <c r="M324" s="30">
        <f>IF(B324="","",COUNTIF($D$3:D324,D324)-IF(D324="M",COUNTIF($Q$3:Q324,"M"))-IF(D324="F",COUNTIF($Q$3:Q324,"F")))</f>
        <v>265</v>
      </c>
      <c r="N324" s="1">
        <f aca="true" t="shared" si="5" ref="N324:N360">A324</f>
        <v>322</v>
      </c>
    </row>
    <row r="325" spans="1:14" ht="15">
      <c r="A325" s="48">
        <v>323</v>
      </c>
      <c r="B325" s="50">
        <v>343</v>
      </c>
      <c r="C325" s="51" t="s">
        <v>405</v>
      </c>
      <c r="D325" s="52" t="s">
        <v>35</v>
      </c>
      <c r="E325" s="53" t="s">
        <v>67</v>
      </c>
      <c r="F325" s="52">
        <v>1955</v>
      </c>
      <c r="G325" s="54">
        <v>0.03439675926347263</v>
      </c>
      <c r="H325" s="55">
        <v>9.811970872453832</v>
      </c>
      <c r="I325" s="47">
        <v>0.004246513489317609</v>
      </c>
      <c r="J325" s="42" t="s">
        <v>448</v>
      </c>
      <c r="K325" s="40">
        <v>37</v>
      </c>
      <c r="L325" s="46"/>
      <c r="M325" s="30">
        <f>IF(B325="","",COUNTIF($D$3:D325,D325)-IF(D325="M",COUNTIF($Q$3:Q325,"M"))-IF(D325="F",COUNTIF($Q$3:Q325,"F")))</f>
        <v>266</v>
      </c>
      <c r="N325" s="1">
        <f t="shared" si="5"/>
        <v>323</v>
      </c>
    </row>
    <row r="326" spans="1:14" ht="15">
      <c r="A326" s="48">
        <v>324</v>
      </c>
      <c r="B326" s="50">
        <v>124</v>
      </c>
      <c r="C326" s="51" t="s">
        <v>406</v>
      </c>
      <c r="D326" s="52" t="s">
        <v>35</v>
      </c>
      <c r="E326" s="53" t="s">
        <v>56</v>
      </c>
      <c r="F326" s="52">
        <v>1950</v>
      </c>
      <c r="G326" s="54">
        <v>0.03443148148653563</v>
      </c>
      <c r="H326" s="55">
        <v>9.802076048687558</v>
      </c>
      <c r="I326" s="47">
        <v>0.004250800183522917</v>
      </c>
      <c r="J326" s="42" t="s">
        <v>451</v>
      </c>
      <c r="K326" s="40">
        <v>17</v>
      </c>
      <c r="L326" s="46"/>
      <c r="M326" s="30">
        <f>IF(B326="","",COUNTIF($D$3:D326,D326)-IF(D326="M",COUNTIF($Q$3:Q326,"M"))-IF(D326="F",COUNTIF($Q$3:Q326,"F")))</f>
        <v>267</v>
      </c>
      <c r="N326" s="1">
        <f t="shared" si="5"/>
        <v>324</v>
      </c>
    </row>
    <row r="327" spans="1:14" ht="15">
      <c r="A327" s="48">
        <v>325</v>
      </c>
      <c r="B327" s="50">
        <v>122</v>
      </c>
      <c r="C327" s="51" t="s">
        <v>407</v>
      </c>
      <c r="D327" s="52" t="s">
        <v>35</v>
      </c>
      <c r="E327" s="53" t="s">
        <v>56</v>
      </c>
      <c r="F327" s="52">
        <v>1951</v>
      </c>
      <c r="G327" s="54">
        <v>0.03445462963281898</v>
      </c>
      <c r="H327" s="55">
        <v>9.795490579835517</v>
      </c>
      <c r="I327" s="47">
        <v>0.004253657979360368</v>
      </c>
      <c r="J327" s="42" t="s">
        <v>451</v>
      </c>
      <c r="K327" s="40">
        <v>18</v>
      </c>
      <c r="L327" s="46"/>
      <c r="M327" s="30">
        <f>IF(B327="","",COUNTIF($D$3:D327,D327)-IF(D327="M",COUNTIF($Q$3:Q327,"M"))-IF(D327="F",COUNTIF($Q$3:Q327,"F")))</f>
        <v>268</v>
      </c>
      <c r="N327" s="1">
        <f t="shared" si="5"/>
        <v>325</v>
      </c>
    </row>
    <row r="328" spans="1:14" ht="15">
      <c r="A328" s="48">
        <v>326</v>
      </c>
      <c r="B328" s="50">
        <v>112</v>
      </c>
      <c r="C328" s="51" t="s">
        <v>408</v>
      </c>
      <c r="D328" s="52" t="s">
        <v>35</v>
      </c>
      <c r="E328" s="53" t="s">
        <v>56</v>
      </c>
      <c r="F328" s="52">
        <v>1982</v>
      </c>
      <c r="G328" s="54">
        <v>0.034477777779102325</v>
      </c>
      <c r="H328" s="55">
        <v>9.788913953861769</v>
      </c>
      <c r="I328" s="47">
        <v>0.004256515775197818</v>
      </c>
      <c r="J328" s="42" t="s">
        <v>442</v>
      </c>
      <c r="K328" s="40">
        <v>19</v>
      </c>
      <c r="L328" s="46"/>
      <c r="M328" s="30">
        <f>IF(B328="","",COUNTIF($D$3:D328,D328)-IF(D328="M",COUNTIF($Q$3:Q328,"M"))-IF(D328="F",COUNTIF($Q$3:Q328,"F")))</f>
        <v>269</v>
      </c>
      <c r="N328" s="1">
        <f t="shared" si="5"/>
        <v>326</v>
      </c>
    </row>
    <row r="329" spans="1:14" ht="15">
      <c r="A329" s="48">
        <v>327</v>
      </c>
      <c r="B329" s="50">
        <v>247</v>
      </c>
      <c r="C329" s="51" t="s">
        <v>409</v>
      </c>
      <c r="D329" s="52" t="s">
        <v>95</v>
      </c>
      <c r="E329" s="53" t="s">
        <v>50</v>
      </c>
      <c r="F329" s="52">
        <v>1952</v>
      </c>
      <c r="G329" s="54">
        <v>0.03452407407894498</v>
      </c>
      <c r="H329" s="55">
        <v>9.77578715733985</v>
      </c>
      <c r="I329" s="47">
        <v>0.004262231367770985</v>
      </c>
      <c r="J329" s="42" t="s">
        <v>461</v>
      </c>
      <c r="K329" s="40">
        <v>1</v>
      </c>
      <c r="L329" s="46"/>
      <c r="M329" s="30">
        <f>IF(B329="","",COUNTIF($D$3:D329,D329)-IF(D329="M",COUNTIF($Q$3:Q329,"M"))-IF(D329="F",COUNTIF($Q$3:Q329,"F")))</f>
        <v>58</v>
      </c>
      <c r="N329" s="1">
        <f t="shared" si="5"/>
        <v>327</v>
      </c>
    </row>
    <row r="330" spans="1:14" ht="15">
      <c r="A330" s="48">
        <v>328</v>
      </c>
      <c r="B330" s="50">
        <v>439</v>
      </c>
      <c r="C330" s="51" t="s">
        <v>410</v>
      </c>
      <c r="D330" s="52" t="s">
        <v>35</v>
      </c>
      <c r="E330" s="53" t="s">
        <v>194</v>
      </c>
      <c r="F330" s="52">
        <v>1972</v>
      </c>
      <c r="G330" s="54">
        <v>0.03457037037151167</v>
      </c>
      <c r="H330" s="55">
        <v>9.762695521426142</v>
      </c>
      <c r="I330" s="47">
        <v>0.0042679469594458855</v>
      </c>
      <c r="J330" s="42" t="s">
        <v>445</v>
      </c>
      <c r="K330" s="40">
        <v>46</v>
      </c>
      <c r="L330" s="46"/>
      <c r="M330" s="30">
        <f>IF(B330="","",COUNTIF($D$3:D330,D330)-IF(D330="M",COUNTIF($Q$3:Q330,"M"))-IF(D330="F",COUNTIF($Q$3:Q330,"F")))</f>
        <v>270</v>
      </c>
      <c r="N330" s="1">
        <f t="shared" si="5"/>
        <v>328</v>
      </c>
    </row>
    <row r="331" spans="1:14" ht="15">
      <c r="A331" s="48">
        <v>329</v>
      </c>
      <c r="B331" s="50">
        <v>42</v>
      </c>
      <c r="C331" s="51" t="s">
        <v>411</v>
      </c>
      <c r="D331" s="52" t="s">
        <v>95</v>
      </c>
      <c r="E331" s="53" t="s">
        <v>54</v>
      </c>
      <c r="F331" s="52">
        <v>1964</v>
      </c>
      <c r="G331" s="54">
        <v>0.03465138889441732</v>
      </c>
      <c r="H331" s="55">
        <v>9.739869331886277</v>
      </c>
      <c r="I331" s="47">
        <v>0.004277949246224361</v>
      </c>
      <c r="J331" s="42" t="s">
        <v>457</v>
      </c>
      <c r="K331" s="40">
        <v>10</v>
      </c>
      <c r="L331" s="46"/>
      <c r="M331" s="30">
        <f>IF(B331="","",COUNTIF($D$3:D331,D331)-IF(D331="M",COUNTIF($Q$3:Q331,"M"))-IF(D331="F",COUNTIF($Q$3:Q331,"F")))</f>
        <v>59</v>
      </c>
      <c r="N331" s="1">
        <f t="shared" si="5"/>
        <v>329</v>
      </c>
    </row>
    <row r="332" spans="1:14" ht="15">
      <c r="A332" s="48">
        <v>330</v>
      </c>
      <c r="B332" s="50">
        <v>125</v>
      </c>
      <c r="C332" s="51" t="s">
        <v>412</v>
      </c>
      <c r="D332" s="52" t="s">
        <v>35</v>
      </c>
      <c r="E332" s="53" t="s">
        <v>56</v>
      </c>
      <c r="F332" s="52">
        <v>1966</v>
      </c>
      <c r="G332" s="54">
        <v>0.03469768518698402</v>
      </c>
      <c r="H332" s="55">
        <v>9.726873656880281</v>
      </c>
      <c r="I332" s="47">
        <v>0.004283664837899262</v>
      </c>
      <c r="J332" s="42" t="s">
        <v>446</v>
      </c>
      <c r="K332" s="40">
        <v>46</v>
      </c>
      <c r="L332" s="46"/>
      <c r="M332" s="30">
        <f>IF(B332="","",COUNTIF($D$3:D332,D332)-IF(D332="M",COUNTIF($Q$3:Q332,"M"))-IF(D332="F",COUNTIF($Q$3:Q332,"F")))</f>
        <v>271</v>
      </c>
      <c r="N332" s="1">
        <f t="shared" si="5"/>
        <v>330</v>
      </c>
    </row>
    <row r="333" spans="1:14" ht="15">
      <c r="A333" s="48">
        <v>331</v>
      </c>
      <c r="B333" s="50">
        <v>237</v>
      </c>
      <c r="C333" s="51" t="s">
        <v>413</v>
      </c>
      <c r="D333" s="52" t="s">
        <v>95</v>
      </c>
      <c r="E333" s="53" t="s">
        <v>207</v>
      </c>
      <c r="F333" s="52">
        <v>1961</v>
      </c>
      <c r="G333" s="54">
        <v>0.03482500000245636</v>
      </c>
      <c r="H333" s="55">
        <v>9.691313710730642</v>
      </c>
      <c r="I333" s="47">
        <v>0.004299382716352638</v>
      </c>
      <c r="J333" s="42" t="s">
        <v>457</v>
      </c>
      <c r="K333" s="40">
        <v>11</v>
      </c>
      <c r="L333" s="46"/>
      <c r="M333" s="30">
        <f>IF(B333="","",COUNTIF($D$3:D333,D333)-IF(D333="M",COUNTIF($Q$3:Q333,"M"))-IF(D333="F",COUNTIF($Q$3:Q333,"F")))</f>
        <v>60</v>
      </c>
      <c r="N333" s="1">
        <f t="shared" si="5"/>
        <v>331</v>
      </c>
    </row>
    <row r="334" spans="1:14" ht="15">
      <c r="A334" s="48">
        <v>332</v>
      </c>
      <c r="B334" s="50">
        <v>177</v>
      </c>
      <c r="C334" s="51" t="s">
        <v>414</v>
      </c>
      <c r="D334" s="52" t="s">
        <v>35</v>
      </c>
      <c r="E334" s="53" t="s">
        <v>302</v>
      </c>
      <c r="F334" s="52">
        <v>1943</v>
      </c>
      <c r="G334" s="54">
        <v>0.03495231481792871</v>
      </c>
      <c r="H334" s="55">
        <v>9.656012820841271</v>
      </c>
      <c r="I334" s="47">
        <v>0.004315100594806014</v>
      </c>
      <c r="J334" s="42" t="s">
        <v>458</v>
      </c>
      <c r="K334" s="40">
        <v>5</v>
      </c>
      <c r="L334" s="46"/>
      <c r="M334" s="30">
        <f>IF(B334="","",COUNTIF($D$3:D334,D334)-IF(D334="M",COUNTIF($Q$3:Q334,"M"))-IF(D334="F",COUNTIF($Q$3:Q334,"F")))</f>
        <v>272</v>
      </c>
      <c r="N334" s="1">
        <f t="shared" si="5"/>
        <v>332</v>
      </c>
    </row>
    <row r="335" spans="1:14" ht="15">
      <c r="A335" s="48">
        <v>333</v>
      </c>
      <c r="B335" s="50">
        <v>16</v>
      </c>
      <c r="C335" s="51" t="s">
        <v>415</v>
      </c>
      <c r="D335" s="52" t="s">
        <v>95</v>
      </c>
      <c r="E335" s="53" t="s">
        <v>42</v>
      </c>
      <c r="F335" s="52">
        <v>1972</v>
      </c>
      <c r="G335" s="54">
        <v>0.03509120370290475</v>
      </c>
      <c r="H335" s="55">
        <v>9.617794899753259</v>
      </c>
      <c r="I335" s="47">
        <v>0.004332247370728981</v>
      </c>
      <c r="J335" s="42" t="s">
        <v>452</v>
      </c>
      <c r="K335" s="40">
        <v>12</v>
      </c>
      <c r="L335" s="46"/>
      <c r="M335" s="30">
        <f>IF(B335="","",COUNTIF($D$3:D335,D335)-IF(D335="M",COUNTIF($Q$3:Q335,"M"))-IF(D335="F",COUNTIF($Q$3:Q335,"F")))</f>
        <v>61</v>
      </c>
      <c r="N335" s="1">
        <f t="shared" si="5"/>
        <v>333</v>
      </c>
    </row>
    <row r="336" spans="1:14" ht="15">
      <c r="A336" s="48">
        <v>334</v>
      </c>
      <c r="B336" s="50">
        <v>22</v>
      </c>
      <c r="C336" s="51" t="s">
        <v>416</v>
      </c>
      <c r="D336" s="52" t="s">
        <v>95</v>
      </c>
      <c r="E336" s="53" t="s">
        <v>42</v>
      </c>
      <c r="F336" s="52">
        <v>1962</v>
      </c>
      <c r="G336" s="54">
        <v>0.035114351856464054</v>
      </c>
      <c r="H336" s="55">
        <v>9.611454637681744</v>
      </c>
      <c r="I336" s="47">
        <v>0.004335105167464698</v>
      </c>
      <c r="J336" s="42" t="s">
        <v>457</v>
      </c>
      <c r="K336" s="40">
        <v>12</v>
      </c>
      <c r="L336" s="46"/>
      <c r="M336" s="30">
        <f>IF(B336="","",COUNTIF($D$3:D336,D336)-IF(D336="M",COUNTIF($Q$3:Q336,"M"))-IF(D336="F",COUNTIF($Q$3:Q336,"F")))</f>
        <v>62</v>
      </c>
      <c r="N336" s="1">
        <f t="shared" si="5"/>
        <v>334</v>
      </c>
    </row>
    <row r="337" spans="1:14" ht="15">
      <c r="A337" s="48">
        <v>335</v>
      </c>
      <c r="B337" s="50">
        <v>73</v>
      </c>
      <c r="C337" s="51" t="s">
        <v>417</v>
      </c>
      <c r="D337" s="52" t="s">
        <v>35</v>
      </c>
      <c r="E337" s="53" t="s">
        <v>139</v>
      </c>
      <c r="F337" s="52">
        <v>1955</v>
      </c>
      <c r="G337" s="54">
        <v>0.03526481481821975</v>
      </c>
      <c r="H337" s="55">
        <v>9.570445832190472</v>
      </c>
      <c r="I337" s="47">
        <v>0.004353680841755524</v>
      </c>
      <c r="J337" s="42" t="s">
        <v>448</v>
      </c>
      <c r="K337" s="40">
        <v>38</v>
      </c>
      <c r="L337" s="46"/>
      <c r="M337" s="30">
        <f>IF(B337="","",COUNTIF($D$3:D337,D337)-IF(D337="M",COUNTIF($Q$3:Q337,"M"))-IF(D337="F",COUNTIF($Q$3:Q337,"F")))</f>
        <v>273</v>
      </c>
      <c r="N337" s="1">
        <f t="shared" si="5"/>
        <v>335</v>
      </c>
    </row>
    <row r="338" spans="1:14" ht="15">
      <c r="A338" s="48">
        <v>336</v>
      </c>
      <c r="B338" s="50">
        <v>101</v>
      </c>
      <c r="C338" s="51" t="s">
        <v>418</v>
      </c>
      <c r="D338" s="52" t="s">
        <v>35</v>
      </c>
      <c r="E338" s="53" t="s">
        <v>76</v>
      </c>
      <c r="F338" s="52">
        <v>1956</v>
      </c>
      <c r="G338" s="54">
        <v>0.03546157407981809</v>
      </c>
      <c r="H338" s="55">
        <v>9.51734401976471</v>
      </c>
      <c r="I338" s="47">
        <v>0.004377972108619518</v>
      </c>
      <c r="J338" s="42" t="s">
        <v>448</v>
      </c>
      <c r="K338" s="40">
        <v>39</v>
      </c>
      <c r="L338" s="46"/>
      <c r="M338" s="30">
        <f>IF(B338="","",COUNTIF($D$3:D338,D338)-IF(D338="M",COUNTIF($Q$3:Q338,"M"))-IF(D338="F",COUNTIF($Q$3:Q338,"F")))</f>
        <v>274</v>
      </c>
      <c r="N338" s="1">
        <f t="shared" si="5"/>
        <v>336</v>
      </c>
    </row>
    <row r="339" spans="1:14" ht="15">
      <c r="A339" s="48">
        <v>337</v>
      </c>
      <c r="B339" s="50">
        <v>86</v>
      </c>
      <c r="C339" s="51" t="s">
        <v>419</v>
      </c>
      <c r="D339" s="52" t="s">
        <v>35</v>
      </c>
      <c r="E339" s="53" t="s">
        <v>141</v>
      </c>
      <c r="F339" s="52">
        <v>1959</v>
      </c>
      <c r="G339" s="54">
        <v>0.03558888888801448</v>
      </c>
      <c r="H339" s="55">
        <v>9.483296909380675</v>
      </c>
      <c r="I339" s="47">
        <v>0.004393689986174627</v>
      </c>
      <c r="J339" s="42" t="s">
        <v>448</v>
      </c>
      <c r="K339" s="40">
        <v>40</v>
      </c>
      <c r="L339" s="46"/>
      <c r="M339" s="30">
        <f>IF(B339="","",COUNTIF($D$3:D339,D339)-IF(D339="M",COUNTIF($Q$3:Q339,"M"))-IF(D339="F",COUNTIF($Q$3:Q339,"F")))</f>
        <v>275</v>
      </c>
      <c r="N339" s="1">
        <f t="shared" si="5"/>
        <v>337</v>
      </c>
    </row>
    <row r="340" spans="1:14" ht="15">
      <c r="A340" s="48">
        <v>338</v>
      </c>
      <c r="B340" s="50">
        <v>374</v>
      </c>
      <c r="C340" s="51" t="s">
        <v>420</v>
      </c>
      <c r="D340" s="52" t="s">
        <v>95</v>
      </c>
      <c r="E340" s="53" t="s">
        <v>67</v>
      </c>
      <c r="F340" s="52">
        <v>1977</v>
      </c>
      <c r="G340" s="54">
        <v>0.035612037041573785</v>
      </c>
      <c r="H340" s="55">
        <v>9.477132678650191</v>
      </c>
      <c r="I340" s="47">
        <v>0.004396547782910344</v>
      </c>
      <c r="J340" s="42" t="s">
        <v>455</v>
      </c>
      <c r="K340" s="40">
        <v>13</v>
      </c>
      <c r="L340" s="46"/>
      <c r="M340" s="30">
        <f>IF(B340="","",COUNTIF($D$3:D340,D340)-IF(D340="M",COUNTIF($Q$3:Q340,"M"))-IF(D340="F",COUNTIF($Q$3:Q340,"F")))</f>
        <v>63</v>
      </c>
      <c r="N340" s="1">
        <f t="shared" si="5"/>
        <v>338</v>
      </c>
    </row>
    <row r="341" spans="1:14" ht="15">
      <c r="A341" s="48">
        <v>339</v>
      </c>
      <c r="B341" s="50">
        <v>159</v>
      </c>
      <c r="C341" s="51" t="s">
        <v>421</v>
      </c>
      <c r="D341" s="52" t="s">
        <v>35</v>
      </c>
      <c r="E341" s="53" t="s">
        <v>63</v>
      </c>
      <c r="F341" s="52">
        <v>1974</v>
      </c>
      <c r="G341" s="54">
        <v>0.035993981480714865</v>
      </c>
      <c r="H341" s="55">
        <v>9.376567584801041</v>
      </c>
      <c r="I341" s="47">
        <v>0.004443701417372206</v>
      </c>
      <c r="J341" s="42" t="s">
        <v>445</v>
      </c>
      <c r="K341" s="40">
        <v>47</v>
      </c>
      <c r="L341" s="46"/>
      <c r="M341" s="30">
        <f>IF(B341="","",COUNTIF($D$3:D341,D341)-IF(D341="M",COUNTIF($Q$3:Q341,"M"))-IF(D341="F",COUNTIF($Q$3:Q341,"F")))</f>
        <v>276</v>
      </c>
      <c r="N341" s="1">
        <f t="shared" si="5"/>
        <v>339</v>
      </c>
    </row>
    <row r="342" spans="1:14" ht="15">
      <c r="A342" s="48">
        <v>340</v>
      </c>
      <c r="B342" s="50">
        <v>116</v>
      </c>
      <c r="C342" s="51" t="s">
        <v>422</v>
      </c>
      <c r="D342" s="52" t="s">
        <v>35</v>
      </c>
      <c r="E342" s="53" t="s">
        <v>56</v>
      </c>
      <c r="F342" s="52">
        <v>1948</v>
      </c>
      <c r="G342" s="54">
        <v>0.036109722226683516</v>
      </c>
      <c r="H342" s="55">
        <v>9.346513326280926</v>
      </c>
      <c r="I342" s="47">
        <v>0.00445799039835599</v>
      </c>
      <c r="J342" s="42" t="s">
        <v>454</v>
      </c>
      <c r="K342" s="40">
        <v>12</v>
      </c>
      <c r="L342" s="46"/>
      <c r="M342" s="30">
        <f>IF(B342="","",COUNTIF($D$3:D342,D342)-IF(D342="M",COUNTIF($Q$3:Q342,"M"))-IF(D342="F",COUNTIF($Q$3:Q342,"F")))</f>
        <v>277</v>
      </c>
      <c r="N342" s="1">
        <f t="shared" si="5"/>
        <v>340</v>
      </c>
    </row>
    <row r="343" spans="1:14" ht="15">
      <c r="A343" s="48">
        <v>341</v>
      </c>
      <c r="B343" s="50">
        <v>175</v>
      </c>
      <c r="C343" s="51" t="s">
        <v>423</v>
      </c>
      <c r="D343" s="52" t="s">
        <v>35</v>
      </c>
      <c r="E343" s="53" t="s">
        <v>302</v>
      </c>
      <c r="F343" s="52">
        <v>1963</v>
      </c>
      <c r="G343" s="54">
        <v>0.03619074074231321</v>
      </c>
      <c r="H343" s="55">
        <v>9.325589724816114</v>
      </c>
      <c r="I343" s="47">
        <v>0.004467992684236199</v>
      </c>
      <c r="J343" s="42" t="s">
        <v>447</v>
      </c>
      <c r="K343" s="40">
        <v>40</v>
      </c>
      <c r="L343" s="46"/>
      <c r="M343" s="30">
        <f>IF(B343="","",COUNTIF($D$3:D343,D343)-IF(D343="M",COUNTIF($Q$3:Q343,"M"))-IF(D343="F",COUNTIF($Q$3:Q343,"F")))</f>
        <v>278</v>
      </c>
      <c r="N343" s="1">
        <f t="shared" si="5"/>
        <v>341</v>
      </c>
    </row>
    <row r="344" spans="1:14" ht="15">
      <c r="A344" s="48">
        <v>342</v>
      </c>
      <c r="B344" s="50">
        <v>46</v>
      </c>
      <c r="C344" s="51" t="s">
        <v>424</v>
      </c>
      <c r="D344" s="52" t="s">
        <v>35</v>
      </c>
      <c r="E344" s="53" t="s">
        <v>54</v>
      </c>
      <c r="F344" s="52">
        <v>1974</v>
      </c>
      <c r="G344" s="54">
        <v>0.03620231481909286</v>
      </c>
      <c r="H344" s="55">
        <v>9.322608283103618</v>
      </c>
      <c r="I344" s="47">
        <v>0.004469421582604057</v>
      </c>
      <c r="J344" s="42" t="s">
        <v>445</v>
      </c>
      <c r="K344" s="40">
        <v>48</v>
      </c>
      <c r="L344" s="46"/>
      <c r="M344" s="30">
        <f>IF(B344="","",COUNTIF($D$3:D344,D344)-IF(D344="M",COUNTIF($Q$3:Q344,"M"))-IF(D344="F",COUNTIF($Q$3:Q344,"F")))</f>
        <v>279</v>
      </c>
      <c r="N344" s="1">
        <f t="shared" si="5"/>
        <v>342</v>
      </c>
    </row>
    <row r="345" spans="1:14" ht="15">
      <c r="A345" s="48">
        <v>343</v>
      </c>
      <c r="B345" s="50">
        <v>179</v>
      </c>
      <c r="C345" s="51" t="s">
        <v>425</v>
      </c>
      <c r="D345" s="52" t="s">
        <v>95</v>
      </c>
      <c r="E345" s="53" t="s">
        <v>302</v>
      </c>
      <c r="F345" s="52">
        <v>1967</v>
      </c>
      <c r="G345" s="54">
        <v>0.036642129634856246</v>
      </c>
      <c r="H345" s="55">
        <v>9.210709185389412</v>
      </c>
      <c r="I345" s="47">
        <v>0.004523719708006945</v>
      </c>
      <c r="J345" s="42" t="s">
        <v>453</v>
      </c>
      <c r="K345" s="40">
        <v>8</v>
      </c>
      <c r="L345" s="46"/>
      <c r="M345" s="30">
        <f>IF(B345="","",COUNTIF($D$3:D345,D345)-IF(D345="M",COUNTIF($Q$3:Q345,"M"))-IF(D345="F",COUNTIF($Q$3:Q345,"F")))</f>
        <v>64</v>
      </c>
      <c r="N345" s="1">
        <f t="shared" si="5"/>
        <v>343</v>
      </c>
    </row>
    <row r="346" spans="1:14" ht="15">
      <c r="A346" s="48">
        <v>344</v>
      </c>
      <c r="B346" s="50">
        <v>113</v>
      </c>
      <c r="C346" s="51" t="s">
        <v>426</v>
      </c>
      <c r="D346" s="52" t="s">
        <v>35</v>
      </c>
      <c r="E346" s="53" t="s">
        <v>56</v>
      </c>
      <c r="F346" s="52">
        <v>1947</v>
      </c>
      <c r="G346" s="54">
        <v>0.036676851857919246</v>
      </c>
      <c r="H346" s="55">
        <v>9.201989344871407</v>
      </c>
      <c r="I346" s="47">
        <v>0.0045280064022122524</v>
      </c>
      <c r="J346" s="42" t="s">
        <v>454</v>
      </c>
      <c r="K346" s="40">
        <v>13</v>
      </c>
      <c r="L346" s="46"/>
      <c r="M346" s="30">
        <f>IF(B346="","",COUNTIF($D$3:D346,D346)-IF(D346="M",COUNTIF($Q$3:Q346,"M"))-IF(D346="F",COUNTIF($Q$3:Q346,"F")))</f>
        <v>280</v>
      </c>
      <c r="N346" s="1">
        <f t="shared" si="5"/>
        <v>344</v>
      </c>
    </row>
    <row r="347" spans="1:14" ht="15">
      <c r="A347" s="48">
        <v>345</v>
      </c>
      <c r="B347" s="50">
        <v>176</v>
      </c>
      <c r="C347" s="51" t="s">
        <v>427</v>
      </c>
      <c r="D347" s="52" t="s">
        <v>35</v>
      </c>
      <c r="E347" s="53" t="s">
        <v>302</v>
      </c>
      <c r="F347" s="52">
        <v>1955</v>
      </c>
      <c r="G347" s="54">
        <v>0.03671157407370629</v>
      </c>
      <c r="H347" s="55">
        <v>9.193286000823528</v>
      </c>
      <c r="I347" s="47">
        <v>0.004532293095519295</v>
      </c>
      <c r="J347" s="42" t="s">
        <v>448</v>
      </c>
      <c r="K347" s="40">
        <v>41</v>
      </c>
      <c r="L347" s="46"/>
      <c r="M347" s="30">
        <f>IF(B347="","",COUNTIF($D$3:D347,D347)-IF(D347="M",COUNTIF($Q$3:Q347,"M"))-IF(D347="F",COUNTIF($Q$3:Q347,"F")))</f>
        <v>281</v>
      </c>
      <c r="N347" s="1">
        <f t="shared" si="5"/>
        <v>345</v>
      </c>
    </row>
    <row r="348" spans="1:14" ht="15">
      <c r="A348" s="48">
        <v>346</v>
      </c>
      <c r="B348" s="50">
        <v>378</v>
      </c>
      <c r="C348" s="51" t="s">
        <v>428</v>
      </c>
      <c r="D348" s="52" t="s">
        <v>95</v>
      </c>
      <c r="E348" s="53" t="s">
        <v>67</v>
      </c>
      <c r="F348" s="52">
        <v>1961</v>
      </c>
      <c r="G348" s="54">
        <v>0.03671157407370629</v>
      </c>
      <c r="H348" s="55">
        <v>9.193286000823528</v>
      </c>
      <c r="I348" s="47">
        <v>0.004532293095519295</v>
      </c>
      <c r="J348" s="42" t="s">
        <v>457</v>
      </c>
      <c r="K348" s="40">
        <v>13</v>
      </c>
      <c r="L348" s="46"/>
      <c r="M348" s="30">
        <f>IF(B348="","",COUNTIF($D$3:D348,D348)-IF(D348="M",COUNTIF($Q$3:Q348,"M"))-IF(D348="F",COUNTIF($Q$3:Q348,"F")))</f>
        <v>65</v>
      </c>
      <c r="N348" s="1">
        <f t="shared" si="5"/>
        <v>346</v>
      </c>
    </row>
    <row r="349" spans="1:14" ht="15">
      <c r="A349" s="48">
        <v>347</v>
      </c>
      <c r="B349" s="50">
        <v>353</v>
      </c>
      <c r="C349" s="51" t="s">
        <v>429</v>
      </c>
      <c r="D349" s="52" t="s">
        <v>95</v>
      </c>
      <c r="E349" s="53" t="s">
        <v>67</v>
      </c>
      <c r="F349" s="52">
        <v>1966</v>
      </c>
      <c r="G349" s="54">
        <v>0.037232407412375323</v>
      </c>
      <c r="H349" s="55">
        <v>9.064683791782468</v>
      </c>
      <c r="I349" s="47">
        <v>0.004596593507700657</v>
      </c>
      <c r="J349" s="42" t="s">
        <v>453</v>
      </c>
      <c r="K349" s="40">
        <v>9</v>
      </c>
      <c r="L349" s="46"/>
      <c r="M349" s="30">
        <f>IF(B349="","",COUNTIF($D$3:D349,D349)-IF(D349="M",COUNTIF($Q$3:Q349,"M"))-IF(D349="F",COUNTIF($Q$3:Q349,"F")))</f>
        <v>66</v>
      </c>
      <c r="N349" s="1">
        <f t="shared" si="5"/>
        <v>347</v>
      </c>
    </row>
    <row r="350" spans="1:14" ht="15">
      <c r="A350" s="48">
        <v>348</v>
      </c>
      <c r="B350" s="50">
        <v>84</v>
      </c>
      <c r="C350" s="51" t="s">
        <v>430</v>
      </c>
      <c r="D350" s="52" t="s">
        <v>35</v>
      </c>
      <c r="E350" s="53" t="s">
        <v>141</v>
      </c>
      <c r="F350" s="52">
        <v>1945</v>
      </c>
      <c r="G350" s="54">
        <v>0.03724398148187902</v>
      </c>
      <c r="H350" s="55">
        <v>9.061866819051284</v>
      </c>
      <c r="I350" s="47">
        <v>0.004598022405170249</v>
      </c>
      <c r="J350" s="42" t="s">
        <v>454</v>
      </c>
      <c r="K350" s="40">
        <v>14</v>
      </c>
      <c r="L350" s="46"/>
      <c r="M350" s="30">
        <f>IF(B350="","",COUNTIF($D$3:D350,D350)-IF(D350="M",COUNTIF($Q$3:Q350,"M"))-IF(D350="F",COUNTIF($Q$3:Q350,"F")))</f>
        <v>282</v>
      </c>
      <c r="N350" s="1">
        <f t="shared" si="5"/>
        <v>348</v>
      </c>
    </row>
    <row r="351" spans="1:14" ht="15">
      <c r="A351" s="48">
        <v>349</v>
      </c>
      <c r="B351" s="50">
        <v>219</v>
      </c>
      <c r="C351" s="51" t="s">
        <v>431</v>
      </c>
      <c r="D351" s="52" t="s">
        <v>95</v>
      </c>
      <c r="E351" s="53" t="s">
        <v>48</v>
      </c>
      <c r="F351" s="52">
        <v>1975</v>
      </c>
      <c r="G351" s="54">
        <v>0.038112037036626134</v>
      </c>
      <c r="H351" s="55">
        <v>8.85546998381793</v>
      </c>
      <c r="I351" s="47">
        <v>0.004705189757608165</v>
      </c>
      <c r="J351" s="42" t="s">
        <v>455</v>
      </c>
      <c r="K351" s="40">
        <v>14</v>
      </c>
      <c r="L351" s="46"/>
      <c r="M351" s="30">
        <f>IF(B351="","",COUNTIF($D$3:D351,D351)-IF(D351="M",COUNTIF($Q$3:Q351,"M"))-IF(D351="F",COUNTIF($Q$3:Q351,"F")))</f>
        <v>67</v>
      </c>
      <c r="N351" s="1">
        <f t="shared" si="5"/>
        <v>349</v>
      </c>
    </row>
    <row r="352" spans="1:14" ht="15">
      <c r="A352" s="48">
        <v>350</v>
      </c>
      <c r="B352" s="50">
        <v>354</v>
      </c>
      <c r="C352" s="51" t="s">
        <v>432</v>
      </c>
      <c r="D352" s="52" t="s">
        <v>95</v>
      </c>
      <c r="E352" s="53" t="s">
        <v>67</v>
      </c>
      <c r="F352" s="52">
        <v>1965</v>
      </c>
      <c r="G352" s="54">
        <v>0.038725462967704516</v>
      </c>
      <c r="H352" s="55">
        <v>8.71519600118045</v>
      </c>
      <c r="I352" s="47">
        <v>0.004780921354037595</v>
      </c>
      <c r="J352" s="42" t="s">
        <v>453</v>
      </c>
      <c r="K352" s="40">
        <v>10</v>
      </c>
      <c r="L352" s="46"/>
      <c r="M352" s="30">
        <f>IF(B352="","",COUNTIF($D$3:D352,D352)-IF(D352="M",COUNTIF($Q$3:Q352,"M"))-IF(D352="F",COUNTIF($Q$3:Q352,"F")))</f>
        <v>68</v>
      </c>
      <c r="N352" s="1">
        <f t="shared" si="5"/>
        <v>350</v>
      </c>
    </row>
    <row r="353" spans="1:14" ht="15">
      <c r="A353" s="48">
        <v>351</v>
      </c>
      <c r="B353" s="50">
        <v>183</v>
      </c>
      <c r="C353" s="51" t="s">
        <v>433</v>
      </c>
      <c r="D353" s="52" t="s">
        <v>95</v>
      </c>
      <c r="E353" s="53" t="s">
        <v>248</v>
      </c>
      <c r="F353" s="52">
        <v>1978</v>
      </c>
      <c r="G353" s="54">
        <v>0.03948935185326263</v>
      </c>
      <c r="H353" s="55">
        <v>8.546607735019473</v>
      </c>
      <c r="I353" s="47">
        <v>0.004875228623859584</v>
      </c>
      <c r="J353" s="42" t="s">
        <v>455</v>
      </c>
      <c r="K353" s="40">
        <v>15</v>
      </c>
      <c r="L353" s="46"/>
      <c r="M353" s="30">
        <f>IF(B353="","",COUNTIF($D$3:D353,D353)-IF(D353="M",COUNTIF($Q$3:Q353,"M"))-IF(D353="F",COUNTIF($Q$3:Q353,"F")))</f>
        <v>69</v>
      </c>
      <c r="N353" s="1">
        <f t="shared" si="5"/>
        <v>351</v>
      </c>
    </row>
    <row r="354" spans="1:14" ht="15">
      <c r="A354" s="48">
        <v>352</v>
      </c>
      <c r="B354" s="50">
        <v>388</v>
      </c>
      <c r="C354" s="51" t="s">
        <v>434</v>
      </c>
      <c r="D354" s="52" t="s">
        <v>35</v>
      </c>
      <c r="E354" s="53" t="s">
        <v>248</v>
      </c>
      <c r="F354" s="52">
        <v>1959</v>
      </c>
      <c r="G354" s="54">
        <v>0.03952407407632563</v>
      </c>
      <c r="H354" s="55">
        <v>8.539099470065961</v>
      </c>
      <c r="I354" s="47">
        <v>0.004879515318064893</v>
      </c>
      <c r="J354" s="42" t="s">
        <v>448</v>
      </c>
      <c r="K354" s="40">
        <v>42</v>
      </c>
      <c r="L354" s="46"/>
      <c r="M354" s="30">
        <f>IF(B354="","",COUNTIF($D$3:D354,D354)-IF(D354="M",COUNTIF($Q$3:Q354,"M"))-IF(D354="F",COUNTIF($Q$3:Q354,"F")))</f>
        <v>283</v>
      </c>
      <c r="N354" s="1">
        <f t="shared" si="5"/>
        <v>352</v>
      </c>
    </row>
    <row r="355" spans="1:14" ht="15">
      <c r="A355" s="48">
        <v>353</v>
      </c>
      <c r="B355" s="50">
        <v>364</v>
      </c>
      <c r="C355" s="51" t="s">
        <v>435</v>
      </c>
      <c r="D355" s="52" t="s">
        <v>35</v>
      </c>
      <c r="E355" s="53" t="s">
        <v>67</v>
      </c>
      <c r="F355" s="52">
        <v>1961</v>
      </c>
      <c r="G355" s="54">
        <v>0.039570370376168285</v>
      </c>
      <c r="H355" s="55">
        <v>8.529108946709867</v>
      </c>
      <c r="I355" s="47">
        <v>0.00488523091063806</v>
      </c>
      <c r="J355" s="42" t="s">
        <v>447</v>
      </c>
      <c r="K355" s="40">
        <v>41</v>
      </c>
      <c r="L355" s="46"/>
      <c r="M355" s="30">
        <f>IF(B355="","",COUNTIF($D$3:D355,D355)-IF(D355="M",COUNTIF($Q$3:Q355,"M"))-IF(D355="F",COUNTIF($Q$3:Q355,"F")))</f>
        <v>284</v>
      </c>
      <c r="N355" s="1">
        <f t="shared" si="5"/>
        <v>353</v>
      </c>
    </row>
    <row r="356" spans="1:14" ht="15">
      <c r="A356" s="48">
        <v>354</v>
      </c>
      <c r="B356" s="50">
        <v>398</v>
      </c>
      <c r="C356" s="51" t="s">
        <v>436</v>
      </c>
      <c r="D356" s="52" t="s">
        <v>35</v>
      </c>
      <c r="E356" s="53" t="s">
        <v>40</v>
      </c>
      <c r="F356" s="52">
        <v>1981</v>
      </c>
      <c r="G356" s="54">
        <v>0.04123703703953652</v>
      </c>
      <c r="H356" s="55">
        <v>8.18439015578199</v>
      </c>
      <c r="I356" s="47">
        <v>0.005090992227103274</v>
      </c>
      <c r="J356" s="42" t="s">
        <v>442</v>
      </c>
      <c r="K356" s="40">
        <v>20</v>
      </c>
      <c r="L356" s="46"/>
      <c r="M356" s="30">
        <f>IF(B356="","",COUNTIF($D$3:D356,D356)-IF(D356="M",COUNTIF($Q$3:Q356,"M"))-IF(D356="F",COUNTIF($Q$3:Q356,"F")))</f>
        <v>285</v>
      </c>
      <c r="N356" s="1">
        <f t="shared" si="5"/>
        <v>354</v>
      </c>
    </row>
    <row r="357" spans="1:14" ht="15">
      <c r="A357" s="48">
        <v>355</v>
      </c>
      <c r="B357" s="50">
        <v>9</v>
      </c>
      <c r="C357" s="51" t="s">
        <v>437</v>
      </c>
      <c r="D357" s="52" t="s">
        <v>35</v>
      </c>
      <c r="E357" s="53" t="s">
        <v>42</v>
      </c>
      <c r="F357" s="52">
        <v>1978</v>
      </c>
      <c r="G357" s="54">
        <v>0.041260185185819864</v>
      </c>
      <c r="H357" s="55">
        <v>8.179798478364335</v>
      </c>
      <c r="I357" s="47">
        <v>0.0050938500229407244</v>
      </c>
      <c r="J357" s="42" t="s">
        <v>444</v>
      </c>
      <c r="K357" s="40">
        <v>35</v>
      </c>
      <c r="L357" s="46"/>
      <c r="M357" s="30">
        <f>IF(B357="","",COUNTIF($D$3:D357,D357)-IF(D357="M",COUNTIF($Q$3:Q357,"M"))-IF(D357="F",COUNTIF($Q$3:Q357,"F")))</f>
        <v>286</v>
      </c>
      <c r="N357" s="1">
        <f t="shared" si="5"/>
        <v>355</v>
      </c>
    </row>
    <row r="358" spans="1:14" ht="15">
      <c r="A358" s="48">
        <v>356</v>
      </c>
      <c r="B358" s="50">
        <v>264</v>
      </c>
      <c r="C358" s="51" t="s">
        <v>438</v>
      </c>
      <c r="D358" s="52" t="s">
        <v>95</v>
      </c>
      <c r="E358" s="53" t="s">
        <v>50</v>
      </c>
      <c r="F358" s="52">
        <v>1966</v>
      </c>
      <c r="G358" s="54">
        <v>0.04139907407807186</v>
      </c>
      <c r="H358" s="55">
        <v>8.15235624264278</v>
      </c>
      <c r="I358" s="47">
        <v>0.0051109967997619585</v>
      </c>
      <c r="J358" s="42" t="s">
        <v>453</v>
      </c>
      <c r="K358" s="40">
        <v>11</v>
      </c>
      <c r="L358" s="46"/>
      <c r="M358" s="30">
        <f>IF(B358="","",COUNTIF($D$3:D358,D358)-IF(D358="M",COUNTIF($Q$3:Q358,"M"))-IF(D358="F",COUNTIF($Q$3:Q358,"F")))</f>
        <v>70</v>
      </c>
      <c r="N358" s="1">
        <f t="shared" si="5"/>
        <v>356</v>
      </c>
    </row>
    <row r="359" spans="1:14" ht="15">
      <c r="A359" s="48">
        <v>357</v>
      </c>
      <c r="B359" s="50">
        <v>24</v>
      </c>
      <c r="C359" s="51" t="s">
        <v>439</v>
      </c>
      <c r="D359" s="52" t="s">
        <v>95</v>
      </c>
      <c r="E359" s="53" t="s">
        <v>42</v>
      </c>
      <c r="F359" s="52">
        <v>1954</v>
      </c>
      <c r="G359" s="54">
        <v>0.041480092593701556</v>
      </c>
      <c r="H359" s="55">
        <v>8.136433139284913</v>
      </c>
      <c r="I359" s="47">
        <v>0.005120999085642168</v>
      </c>
      <c r="J359" s="42" t="s">
        <v>461</v>
      </c>
      <c r="K359" s="40">
        <v>2</v>
      </c>
      <c r="L359" s="46"/>
      <c r="M359" s="30">
        <f>IF(B359="","",COUNTIF($D$3:D359,D359)-IF(D359="M",COUNTIF($Q$3:Q359,"M"))-IF(D359="F",COUNTIF($Q$3:Q359,"F")))</f>
        <v>71</v>
      </c>
      <c r="N359" s="1">
        <f t="shared" si="5"/>
        <v>357</v>
      </c>
    </row>
    <row r="360" spans="1:14" ht="15">
      <c r="A360" s="48">
        <v>358</v>
      </c>
      <c r="B360" s="50">
        <v>372</v>
      </c>
      <c r="C360" s="51" t="s">
        <v>440</v>
      </c>
      <c r="D360" s="52" t="s">
        <v>95</v>
      </c>
      <c r="E360" s="53" t="s">
        <v>67</v>
      </c>
      <c r="F360" s="52">
        <v>1974</v>
      </c>
      <c r="G360" s="54">
        <v>0.04325092592625879</v>
      </c>
      <c r="H360" s="55">
        <v>7.803301149562089</v>
      </c>
      <c r="I360" s="47">
        <v>0.005339620484723307</v>
      </c>
      <c r="J360" s="42" t="s">
        <v>452</v>
      </c>
      <c r="K360" s="40">
        <v>13</v>
      </c>
      <c r="L360" s="46"/>
      <c r="M360" s="30">
        <f>IF(B360="","",COUNTIF($D$3:D360,D360)-IF(D360="M",COUNTIF($Q$3:Q360,"M"))-IF(D360="F",COUNTIF($Q$3:Q360,"F")))</f>
        <v>72</v>
      </c>
      <c r="N360" s="1">
        <f t="shared" si="5"/>
        <v>358</v>
      </c>
    </row>
  </sheetData>
  <sheetProtection formatColumns="0" autoFilter="0"/>
  <autoFilter ref="A2:L360"/>
  <mergeCells count="1">
    <mergeCell ref="A1:D1"/>
  </mergeCells>
  <conditionalFormatting sqref="A3:A360">
    <cfRule type="expression" priority="6" dxfId="16" stopIfTrue="1">
      <formula>R3&gt;0</formula>
    </cfRule>
  </conditionalFormatting>
  <conditionalFormatting sqref="H3:H360">
    <cfRule type="cellIs" priority="4" dxfId="17" operator="equal" stopIfTrue="1">
      <formula>2</formula>
    </cfRule>
    <cfRule type="cellIs" priority="5" dxfId="18" operator="equal" stopIfTrue="1">
      <formula>3</formula>
    </cfRule>
    <cfRule type="cellIs" priority="7" dxfId="19" operator="equal" stopIfTrue="1">
      <formula>1</formula>
    </cfRule>
  </conditionalFormatting>
  <conditionalFormatting sqref="K3:K360">
    <cfRule type="cellIs" priority="1" dxfId="20" operator="equal" stopIfTrue="1">
      <formula>1</formula>
    </cfRule>
    <cfRule type="cellIs" priority="2" dxfId="21" operator="equal" stopIfTrue="1">
      <formula>2</formula>
    </cfRule>
    <cfRule type="cellIs" priority="3" dxfId="21" operator="equal" stopIfTrue="1">
      <formula>3</formula>
    </cfRule>
  </conditionalFormatting>
  <printOptions gridLines="1"/>
  <pageMargins left="0.31496062992125984" right="0" top="0.08" bottom="0.3" header="0.05" footer="0.12"/>
  <pageSetup horizontalDpi="600" verticalDpi="600" orientation="landscape" paperSize="9" r:id="rId1"/>
  <headerFooter alignWithMargins="0">
    <oddFooter>&amp;L&amp;"Arial,Normale"&amp;10Elaborazione a cura dei Giudici UISP Lega Atletica Siena&amp;RPagina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7.140625" style="0" customWidth="1"/>
    <col min="7" max="7" width="5.140625" style="0" customWidth="1"/>
    <col min="8" max="8" width="6.00390625" style="0" customWidth="1"/>
  </cols>
  <sheetData>
    <row r="1" spans="1:6" ht="18.75">
      <c r="A1" s="60" t="str">
        <f>Competitiva!A1</f>
        <v>41° 5 Torri in notturna</v>
      </c>
      <c r="B1" s="60"/>
      <c r="C1" s="60"/>
      <c r="D1" s="44" t="str">
        <f>Competitiva!E1</f>
        <v>Rapolano Terme (SI)</v>
      </c>
      <c r="F1" s="36">
        <f>Competitiva!J1</f>
        <v>41887</v>
      </c>
    </row>
    <row r="2" spans="1:8" ht="30.75" customHeight="1">
      <c r="A2" s="37" t="s">
        <v>9</v>
      </c>
      <c r="B2" s="37" t="s">
        <v>8</v>
      </c>
      <c r="C2" s="37" t="s">
        <v>1</v>
      </c>
      <c r="D2" s="37" t="s">
        <v>2</v>
      </c>
      <c r="E2" s="37" t="s">
        <v>22</v>
      </c>
      <c r="F2" s="37" t="s">
        <v>5</v>
      </c>
      <c r="G2" s="37" t="s">
        <v>6</v>
      </c>
      <c r="H2" s="37" t="s">
        <v>7</v>
      </c>
    </row>
    <row r="3" spans="1:8" ht="15">
      <c r="A3" s="38"/>
      <c r="B3" s="39"/>
      <c r="C3" s="40"/>
      <c r="D3" s="41"/>
      <c r="E3" s="40"/>
      <c r="F3" s="42"/>
      <c r="G3" s="40"/>
      <c r="H3" s="43"/>
    </row>
    <row r="4" spans="1:8" ht="15">
      <c r="A4" s="38"/>
      <c r="B4" s="39"/>
      <c r="C4" s="40"/>
      <c r="D4" s="41"/>
      <c r="E4" s="40"/>
      <c r="F4" s="42"/>
      <c r="G4" s="40"/>
      <c r="H4" s="43"/>
    </row>
    <row r="5" spans="1:8" ht="15">
      <c r="A5" s="38"/>
      <c r="B5" s="39"/>
      <c r="C5" s="40"/>
      <c r="D5" s="41"/>
      <c r="E5" s="40"/>
      <c r="F5" s="42"/>
      <c r="G5" s="40"/>
      <c r="H5" s="43"/>
    </row>
    <row r="6" spans="1:8" ht="15">
      <c r="A6" s="38"/>
      <c r="B6" s="39"/>
      <c r="C6" s="40"/>
      <c r="D6" s="41"/>
      <c r="E6" s="40"/>
      <c r="F6" s="42"/>
      <c r="G6" s="40"/>
      <c r="H6" s="43"/>
    </row>
    <row r="7" spans="1:8" ht="15">
      <c r="A7" s="38"/>
      <c r="B7" s="39"/>
      <c r="C7" s="40"/>
      <c r="D7" s="41"/>
      <c r="E7" s="40"/>
      <c r="F7" s="42"/>
      <c r="G7" s="40"/>
      <c r="H7" s="43"/>
    </row>
    <row r="8" spans="1:8" ht="15">
      <c r="A8" s="38"/>
      <c r="B8" s="39"/>
      <c r="C8" s="40"/>
      <c r="D8" s="41"/>
      <c r="E8" s="40"/>
      <c r="F8" s="42"/>
      <c r="G8" s="40"/>
      <c r="H8" s="43"/>
    </row>
    <row r="9" spans="1:8" ht="15">
      <c r="A9" s="38"/>
      <c r="B9" s="39"/>
      <c r="C9" s="40"/>
      <c r="D9" s="41"/>
      <c r="E9" s="40"/>
      <c r="F9" s="42"/>
      <c r="G9" s="40"/>
      <c r="H9" s="43"/>
    </row>
    <row r="10" spans="1:8" ht="15">
      <c r="A10" s="38"/>
      <c r="B10" s="39"/>
      <c r="C10" s="40"/>
      <c r="D10" s="41"/>
      <c r="E10" s="40"/>
      <c r="F10" s="42"/>
      <c r="G10" s="40"/>
      <c r="H10" s="43"/>
    </row>
    <row r="11" spans="1:8" ht="15">
      <c r="A11" s="38"/>
      <c r="B11" s="39"/>
      <c r="C11" s="40"/>
      <c r="D11" s="41"/>
      <c r="E11" s="40"/>
      <c r="F11" s="42"/>
      <c r="G11" s="40"/>
      <c r="H11" s="43"/>
    </row>
    <row r="12" spans="1:8" ht="15">
      <c r="A12" s="38"/>
      <c r="B12" s="39"/>
      <c r="C12" s="40"/>
      <c r="D12" s="41"/>
      <c r="E12" s="40"/>
      <c r="F12" s="42"/>
      <c r="G12" s="40"/>
      <c r="H12" s="43"/>
    </row>
    <row r="13" spans="1:8" ht="15">
      <c r="A13" s="38"/>
      <c r="B13" s="39"/>
      <c r="C13" s="40"/>
      <c r="D13" s="41"/>
      <c r="E13" s="40"/>
      <c r="F13" s="42"/>
      <c r="G13" s="40"/>
      <c r="H13" s="43"/>
    </row>
    <row r="14" spans="1:8" ht="15">
      <c r="A14" s="38"/>
      <c r="B14" s="39"/>
      <c r="C14" s="40"/>
      <c r="D14" s="41"/>
      <c r="E14" s="40"/>
      <c r="F14" s="42"/>
      <c r="G14" s="40"/>
      <c r="H14" s="43"/>
    </row>
    <row r="15" spans="1:8" ht="15">
      <c r="A15" s="38"/>
      <c r="B15" s="39"/>
      <c r="C15" s="40"/>
      <c r="D15" s="41"/>
      <c r="E15" s="40"/>
      <c r="F15" s="42"/>
      <c r="G15" s="40"/>
      <c r="H15" s="43"/>
    </row>
    <row r="16" spans="1:8" ht="15">
      <c r="A16" s="38"/>
      <c r="B16" s="39"/>
      <c r="C16" s="40"/>
      <c r="D16" s="41"/>
      <c r="E16" s="40"/>
      <c r="F16" s="42"/>
      <c r="G16" s="40"/>
      <c r="H16" s="43"/>
    </row>
    <row r="17" spans="1:8" ht="15">
      <c r="A17" s="38"/>
      <c r="B17" s="39"/>
      <c r="C17" s="40"/>
      <c r="D17" s="41"/>
      <c r="E17" s="40"/>
      <c r="F17" s="42"/>
      <c r="G17" s="40"/>
      <c r="H17" s="43"/>
    </row>
    <row r="18" spans="1:8" ht="15">
      <c r="A18" s="38"/>
      <c r="B18" s="39"/>
      <c r="C18" s="40"/>
      <c r="D18" s="41"/>
      <c r="E18" s="40"/>
      <c r="F18" s="42"/>
      <c r="G18" s="40"/>
      <c r="H18" s="43"/>
    </row>
    <row r="19" spans="1:8" ht="15">
      <c r="A19" s="38"/>
      <c r="B19" s="39"/>
      <c r="C19" s="40"/>
      <c r="D19" s="41"/>
      <c r="E19" s="40"/>
      <c r="F19" s="42"/>
      <c r="G19" s="40"/>
      <c r="H19" s="43"/>
    </row>
    <row r="20" spans="1:8" ht="15">
      <c r="A20" s="38"/>
      <c r="B20" s="39"/>
      <c r="C20" s="40"/>
      <c r="D20" s="41"/>
      <c r="E20" s="40"/>
      <c r="F20" s="42"/>
      <c r="G20" s="40"/>
      <c r="H20" s="43"/>
    </row>
    <row r="21" spans="1:8" ht="15">
      <c r="A21" s="38"/>
      <c r="B21" s="39"/>
      <c r="C21" s="40"/>
      <c r="D21" s="41"/>
      <c r="E21" s="40"/>
      <c r="F21" s="42"/>
      <c r="G21" s="40"/>
      <c r="H21" s="43"/>
    </row>
    <row r="22" spans="1:8" ht="15">
      <c r="A22" s="38"/>
      <c r="B22" s="39"/>
      <c r="C22" s="40"/>
      <c r="D22" s="41"/>
      <c r="E22" s="40"/>
      <c r="F22" s="42"/>
      <c r="G22" s="40"/>
      <c r="H22" s="43"/>
    </row>
    <row r="23" spans="1:8" ht="15">
      <c r="A23" s="38"/>
      <c r="B23" s="39"/>
      <c r="C23" s="40"/>
      <c r="D23" s="41"/>
      <c r="E23" s="40"/>
      <c r="F23" s="42"/>
      <c r="G23" s="40"/>
      <c r="H23" s="43"/>
    </row>
    <row r="24" spans="1:8" ht="15">
      <c r="A24" s="38"/>
      <c r="B24" s="39"/>
      <c r="C24" s="40"/>
      <c r="D24" s="41"/>
      <c r="E24" s="40"/>
      <c r="F24" s="42"/>
      <c r="G24" s="40"/>
      <c r="H24" s="43"/>
    </row>
    <row r="25" spans="1:8" ht="15">
      <c r="A25" s="38"/>
      <c r="B25" s="39"/>
      <c r="C25" s="40"/>
      <c r="D25" s="41"/>
      <c r="E25" s="40"/>
      <c r="F25" s="42"/>
      <c r="G25" s="40"/>
      <c r="H25" s="43"/>
    </row>
    <row r="26" spans="1:8" ht="15">
      <c r="A26" s="38"/>
      <c r="B26" s="39"/>
      <c r="C26" s="40"/>
      <c r="D26" s="41"/>
      <c r="E26" s="40"/>
      <c r="F26" s="42"/>
      <c r="G26" s="40"/>
      <c r="H26" s="43"/>
    </row>
    <row r="27" spans="1:8" ht="15">
      <c r="A27" s="38"/>
      <c r="B27" s="39"/>
      <c r="C27" s="40"/>
      <c r="D27" s="41"/>
      <c r="E27" s="40"/>
      <c r="F27" s="42"/>
      <c r="G27" s="40"/>
      <c r="H27" s="43"/>
    </row>
    <row r="28" spans="1:8" ht="15">
      <c r="A28" s="38"/>
      <c r="B28" s="39"/>
      <c r="C28" s="40"/>
      <c r="D28" s="41"/>
      <c r="E28" s="40"/>
      <c r="F28" s="42"/>
      <c r="G28" s="40"/>
      <c r="H28" s="43"/>
    </row>
    <row r="29" spans="1:8" ht="15">
      <c r="A29" s="38"/>
      <c r="B29" s="39"/>
      <c r="C29" s="40"/>
      <c r="D29" s="41"/>
      <c r="E29" s="40"/>
      <c r="F29" s="42"/>
      <c r="G29" s="40"/>
      <c r="H29" s="43"/>
    </row>
    <row r="30" spans="1:8" ht="15">
      <c r="A30" s="38"/>
      <c r="B30" s="39"/>
      <c r="C30" s="40"/>
      <c r="D30" s="41"/>
      <c r="E30" s="40"/>
      <c r="F30" s="42"/>
      <c r="G30" s="40"/>
      <c r="H30" s="43"/>
    </row>
    <row r="31" spans="1:8" ht="15">
      <c r="A31" s="38"/>
      <c r="B31" s="39"/>
      <c r="C31" s="40"/>
      <c r="D31" s="41"/>
      <c r="E31" s="40"/>
      <c r="F31" s="42"/>
      <c r="G31" s="40"/>
      <c r="H31" s="43"/>
    </row>
    <row r="32" spans="1:8" ht="15">
      <c r="A32" s="38"/>
      <c r="B32" s="39"/>
      <c r="C32" s="40"/>
      <c r="D32" s="41"/>
      <c r="E32" s="40"/>
      <c r="F32" s="42"/>
      <c r="G32" s="40"/>
      <c r="H32" s="43"/>
    </row>
    <row r="33" spans="1:8" ht="15">
      <c r="A33" s="38"/>
      <c r="B33" s="39"/>
      <c r="C33" s="40"/>
      <c r="D33" s="41"/>
      <c r="E33" s="40"/>
      <c r="F33" s="42"/>
      <c r="G33" s="40"/>
      <c r="H33" s="43"/>
    </row>
    <row r="34" spans="1:8" ht="15">
      <c r="A34" s="38"/>
      <c r="B34" s="39"/>
      <c r="C34" s="40"/>
      <c r="D34" s="41"/>
      <c r="E34" s="40"/>
      <c r="F34" s="42"/>
      <c r="G34" s="40"/>
      <c r="H34" s="43"/>
    </row>
    <row r="35" spans="1:8" ht="15">
      <c r="A35" s="38"/>
      <c r="B35" s="39"/>
      <c r="C35" s="40"/>
      <c r="D35" s="41"/>
      <c r="E35" s="40"/>
      <c r="F35" s="42"/>
      <c r="G35" s="40"/>
      <c r="H35" s="43"/>
    </row>
  </sheetData>
  <sheetProtection/>
  <autoFilter ref="A2:H2"/>
  <mergeCells count="1">
    <mergeCell ref="A1:C1"/>
  </mergeCells>
  <conditionalFormatting sqref="G3:G35">
    <cfRule type="cellIs" priority="1" dxfId="20" operator="equal" stopIfTrue="1">
      <formula>1</formula>
    </cfRule>
    <cfRule type="cellIs" priority="2" dxfId="21" operator="equal" stopIfTrue="1">
      <formula>2</formula>
    </cfRule>
    <cfRule type="cellIs" priority="3" dxfId="21" operator="equal" stopIfTrue="1">
      <formula>3</formula>
    </cfRule>
  </conditionalFormatting>
  <dataValidations count="1">
    <dataValidation type="whole" allowBlank="1" showInputMessage="1" showErrorMessage="1" sqref="A3:A35">
      <formula1>1</formula1>
      <formula2>1000</formula2>
    </dataValidation>
  </dataValidations>
  <printOptions gridLines="1"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 thickBot="1">
      <c r="A1" s="61" t="str">
        <f>Competitiva!A1</f>
        <v>41° 5 Torri in notturna</v>
      </c>
      <c r="B1" s="62"/>
      <c r="C1" s="63">
        <f>Competitiva!J1</f>
        <v>41887</v>
      </c>
      <c r="D1" s="64"/>
      <c r="E1" s="72" t="str">
        <f>"Km. "&amp;Competitiva!G1</f>
        <v>Km. 8,1</v>
      </c>
      <c r="F1" s="56"/>
      <c r="G1" s="73"/>
    </row>
    <row r="2" spans="1:4" ht="21.75" customHeight="1" thickBot="1">
      <c r="A2" s="74" t="str">
        <f>Competitiva!E1</f>
        <v>Rapolano Terme (SI)</v>
      </c>
      <c r="B2" s="75"/>
      <c r="C2" s="1"/>
      <c r="D2" s="1"/>
    </row>
    <row r="3" spans="1:7" ht="24" customHeight="1" thickBot="1">
      <c r="A3" s="65" t="s">
        <v>23</v>
      </c>
      <c r="B3" s="66"/>
      <c r="C3" s="67"/>
      <c r="D3" s="68"/>
      <c r="E3" s="69" t="s">
        <v>10</v>
      </c>
      <c r="F3" s="70"/>
      <c r="G3" s="71"/>
    </row>
    <row r="4" spans="1:7" ht="31.5" thickBot="1" thickTop="1">
      <c r="A4" s="4" t="s">
        <v>11</v>
      </c>
      <c r="B4" s="5" t="s">
        <v>2</v>
      </c>
      <c r="C4" s="6" t="s">
        <v>12</v>
      </c>
      <c r="D4" s="7" t="s">
        <v>13</v>
      </c>
      <c r="E4" s="8" t="s">
        <v>14</v>
      </c>
      <c r="F4" s="8" t="s">
        <v>15</v>
      </c>
      <c r="G4" s="8" t="s">
        <v>16</v>
      </c>
    </row>
    <row r="5" spans="1:7" ht="17.25" thickBot="1" thickTop="1">
      <c r="A5" s="9"/>
      <c r="B5" s="10"/>
      <c r="C5" s="11"/>
      <c r="D5" s="31"/>
      <c r="E5" s="33"/>
      <c r="F5" s="34"/>
      <c r="G5" s="12"/>
    </row>
    <row r="6" spans="1:7" ht="16.5" thickBot="1">
      <c r="A6" s="9"/>
      <c r="B6" s="13"/>
      <c r="C6" s="14"/>
      <c r="D6" s="32"/>
      <c r="E6" s="33"/>
      <c r="F6" s="34"/>
      <c r="G6" s="12"/>
    </row>
    <row r="7" spans="1:7" ht="16.5" thickBot="1">
      <c r="A7" s="9"/>
      <c r="B7" s="13"/>
      <c r="C7" s="14"/>
      <c r="D7" s="32"/>
      <c r="E7" s="33"/>
      <c r="F7" s="34"/>
      <c r="G7" s="12"/>
    </row>
    <row r="8" spans="1:7" ht="16.5" thickBot="1">
      <c r="A8" s="9"/>
      <c r="B8" s="13"/>
      <c r="C8" s="14"/>
      <c r="D8" s="32"/>
      <c r="E8" s="33"/>
      <c r="F8" s="34"/>
      <c r="G8" s="12"/>
    </row>
    <row r="9" spans="1:7" ht="16.5" thickBot="1">
      <c r="A9" s="9"/>
      <c r="B9" s="13"/>
      <c r="C9" s="14"/>
      <c r="D9" s="32"/>
      <c r="E9" s="33"/>
      <c r="F9" s="34"/>
      <c r="G9" s="12"/>
    </row>
    <row r="10" spans="1:7" ht="16.5" thickBot="1">
      <c r="A10" s="9"/>
      <c r="B10" s="13"/>
      <c r="C10" s="14"/>
      <c r="D10" s="32"/>
      <c r="E10" s="33"/>
      <c r="F10" s="34"/>
      <c r="G10" s="12"/>
    </row>
    <row r="11" spans="1:7" ht="16.5" thickBot="1">
      <c r="A11" s="9"/>
      <c r="B11" s="13"/>
      <c r="C11" s="14"/>
      <c r="D11" s="32"/>
      <c r="E11" s="33"/>
      <c r="F11" s="34"/>
      <c r="G11" s="12"/>
    </row>
    <row r="12" spans="1:7" ht="16.5" thickBot="1">
      <c r="A12" s="9"/>
      <c r="B12" s="13"/>
      <c r="C12" s="14"/>
      <c r="D12" s="32"/>
      <c r="E12" s="33"/>
      <c r="F12" s="34"/>
      <c r="G12" s="12"/>
    </row>
    <row r="13" spans="1:7" ht="16.5" thickBot="1">
      <c r="A13" s="9"/>
      <c r="B13" s="13"/>
      <c r="C13" s="14"/>
      <c r="D13" s="32"/>
      <c r="E13" s="33"/>
      <c r="F13" s="34"/>
      <c r="G13" s="12"/>
    </row>
    <row r="14" spans="1:7" ht="16.5" thickBot="1">
      <c r="A14" s="9"/>
      <c r="B14" s="13"/>
      <c r="C14" s="14"/>
      <c r="D14" s="32"/>
      <c r="E14" s="33"/>
      <c r="F14" s="34"/>
      <c r="G14" s="12"/>
    </row>
    <row r="15" spans="1:7" ht="16.5" thickBot="1">
      <c r="A15" s="9"/>
      <c r="B15" s="13"/>
      <c r="C15" s="14"/>
      <c r="D15" s="32"/>
      <c r="E15" s="33"/>
      <c r="F15" s="34"/>
      <c r="G15" s="12"/>
    </row>
    <row r="16" spans="1:7" ht="16.5" thickBot="1">
      <c r="A16" s="9"/>
      <c r="B16" s="13"/>
      <c r="C16" s="14"/>
      <c r="D16" s="32"/>
      <c r="E16" s="33"/>
      <c r="F16" s="34"/>
      <c r="G16" s="12"/>
    </row>
    <row r="17" spans="1:7" ht="16.5" thickBot="1">
      <c r="A17" s="9"/>
      <c r="B17" s="13"/>
      <c r="C17" s="14"/>
      <c r="D17" s="32"/>
      <c r="E17" s="33"/>
      <c r="F17" s="34"/>
      <c r="G17" s="12"/>
    </row>
    <row r="18" spans="1:7" ht="16.5" thickBot="1">
      <c r="A18" s="9"/>
      <c r="B18" s="13"/>
      <c r="C18" s="14"/>
      <c r="D18" s="32"/>
      <c r="E18" s="33"/>
      <c r="F18" s="34"/>
      <c r="G18" s="12"/>
    </row>
    <row r="19" spans="1:7" ht="16.5" thickBot="1">
      <c r="A19" s="9"/>
      <c r="B19" s="13"/>
      <c r="C19" s="14"/>
      <c r="D19" s="32"/>
      <c r="E19" s="33"/>
      <c r="F19" s="34"/>
      <c r="G19" s="12"/>
    </row>
    <row r="20" spans="1:7" ht="16.5" thickBot="1">
      <c r="A20" s="9"/>
      <c r="B20" s="13"/>
      <c r="C20" s="14"/>
      <c r="D20" s="32"/>
      <c r="E20" s="33"/>
      <c r="F20" s="34"/>
      <c r="G20" s="12"/>
    </row>
    <row r="21" spans="1:7" ht="16.5" thickBot="1">
      <c r="A21" s="9"/>
      <c r="B21" s="13"/>
      <c r="C21" s="14"/>
      <c r="D21" s="32"/>
      <c r="E21" s="33"/>
      <c r="F21" s="34"/>
      <c r="G21" s="12"/>
    </row>
    <row r="22" spans="1:7" ht="16.5" thickBot="1">
      <c r="A22" s="9"/>
      <c r="B22" s="13"/>
      <c r="C22" s="14"/>
      <c r="D22" s="32"/>
      <c r="E22" s="33"/>
      <c r="F22" s="34"/>
      <c r="G22" s="12"/>
    </row>
    <row r="23" spans="1:7" ht="16.5" thickBot="1">
      <c r="A23" s="9"/>
      <c r="B23" s="13"/>
      <c r="C23" s="14"/>
      <c r="D23" s="32"/>
      <c r="E23" s="33"/>
      <c r="F23" s="34"/>
      <c r="G23" s="12"/>
    </row>
    <row r="24" spans="1:7" ht="16.5" thickBot="1">
      <c r="A24" s="9"/>
      <c r="B24" s="13"/>
      <c r="C24" s="14"/>
      <c r="D24" s="32"/>
      <c r="E24" s="33"/>
      <c r="F24" s="34"/>
      <c r="G24" s="12"/>
    </row>
    <row r="25" spans="1:7" ht="16.5" thickBot="1">
      <c r="A25" s="9"/>
      <c r="B25" s="13"/>
      <c r="C25" s="14"/>
      <c r="D25" s="32"/>
      <c r="E25" s="33"/>
      <c r="F25" s="34"/>
      <c r="G25" s="12"/>
    </row>
    <row r="26" spans="1:7" ht="16.5" thickBot="1">
      <c r="A26" s="9"/>
      <c r="B26" s="13"/>
      <c r="C26" s="14"/>
      <c r="D26" s="32"/>
      <c r="E26" s="33"/>
      <c r="F26" s="34"/>
      <c r="G26" s="12"/>
    </row>
    <row r="27" spans="1:7" ht="16.5" thickBot="1">
      <c r="A27" s="9"/>
      <c r="B27" s="13"/>
      <c r="C27" s="14"/>
      <c r="D27" s="32"/>
      <c r="E27" s="33"/>
      <c r="F27" s="34"/>
      <c r="G27" s="12"/>
    </row>
    <row r="28" spans="1:7" ht="16.5" thickBot="1">
      <c r="A28" s="9"/>
      <c r="B28" s="13"/>
      <c r="C28" s="14"/>
      <c r="D28" s="32"/>
      <c r="E28" s="33"/>
      <c r="F28" s="34"/>
      <c r="G28" s="12"/>
    </row>
    <row r="29" spans="1:7" ht="16.5" thickBot="1">
      <c r="A29" s="9"/>
      <c r="B29" s="13"/>
      <c r="C29" s="14"/>
      <c r="D29" s="32"/>
      <c r="E29" s="33"/>
      <c r="F29" s="34"/>
      <c r="G29" s="12"/>
    </row>
    <row r="30" spans="1:7" ht="16.5" thickBot="1">
      <c r="A30" s="9"/>
      <c r="B30" s="13"/>
      <c r="C30" s="14"/>
      <c r="D30" s="32"/>
      <c r="E30" s="33"/>
      <c r="F30" s="34"/>
      <c r="G30" s="12"/>
    </row>
    <row r="31" spans="1:7" ht="16.5" thickBot="1">
      <c r="A31" s="9"/>
      <c r="B31" s="13"/>
      <c r="C31" s="14"/>
      <c r="D31" s="32"/>
      <c r="E31" s="33"/>
      <c r="F31" s="34"/>
      <c r="G31" s="12"/>
    </row>
    <row r="32" spans="1:7" ht="16.5" thickBot="1">
      <c r="A32" s="9"/>
      <c r="B32" s="13"/>
      <c r="C32" s="14"/>
      <c r="D32" s="32"/>
      <c r="E32" s="33"/>
      <c r="F32" s="34"/>
      <c r="G32" s="12"/>
    </row>
    <row r="33" spans="1:7" ht="16.5" thickBot="1">
      <c r="A33" s="9"/>
      <c r="B33" s="13"/>
      <c r="C33" s="14"/>
      <c r="D33" s="32"/>
      <c r="E33" s="33"/>
      <c r="F33" s="34"/>
      <c r="G33" s="12"/>
    </row>
    <row r="34" spans="1:7" ht="16.5" thickBot="1">
      <c r="A34" s="9"/>
      <c r="B34" s="13"/>
      <c r="C34" s="14"/>
      <c r="D34" s="32"/>
      <c r="E34" s="33"/>
      <c r="F34" s="34"/>
      <c r="G34" s="12"/>
    </row>
    <row r="35" spans="1:7" ht="16.5" thickBot="1">
      <c r="A35" s="9"/>
      <c r="B35" s="35"/>
      <c r="C35" s="14"/>
      <c r="D35" s="32"/>
      <c r="E35" s="33"/>
      <c r="F35" s="33"/>
      <c r="G35" s="33"/>
    </row>
    <row r="36" spans="1:7" ht="16.5" thickBot="1">
      <c r="A36" s="9"/>
      <c r="B36" s="35"/>
      <c r="C36" s="14"/>
      <c r="D36" s="32"/>
      <c r="E36" s="33"/>
      <c r="F36" s="33"/>
      <c r="G36" s="33"/>
    </row>
    <row r="37" spans="1:7" ht="16.5" thickBot="1">
      <c r="A37" s="9"/>
      <c r="B37" s="35"/>
      <c r="C37" s="14"/>
      <c r="D37" s="32"/>
      <c r="E37" s="33"/>
      <c r="F37" s="33"/>
      <c r="G37" s="33"/>
    </row>
    <row r="38" spans="1:7" ht="16.5" thickBot="1">
      <c r="A38" s="9"/>
      <c r="B38" s="35"/>
      <c r="C38" s="14"/>
      <c r="D38" s="32"/>
      <c r="E38" s="33"/>
      <c r="F38" s="33"/>
      <c r="G38" s="33"/>
    </row>
    <row r="39" spans="1:7" ht="16.5" thickBot="1">
      <c r="A39" s="9"/>
      <c r="B39" s="35"/>
      <c r="C39" s="14"/>
      <c r="D39" s="32"/>
      <c r="E39" s="33"/>
      <c r="F39" s="33"/>
      <c r="G39" s="33"/>
    </row>
    <row r="40" spans="1:7" ht="16.5" thickBot="1">
      <c r="A40" s="9"/>
      <c r="B40" s="35"/>
      <c r="C40" s="14"/>
      <c r="D40" s="32"/>
      <c r="E40" s="33"/>
      <c r="F40" s="33"/>
      <c r="G40" s="33"/>
    </row>
    <row r="41" spans="1:7" ht="16.5" thickBot="1">
      <c r="A41" s="9"/>
      <c r="B41" s="35"/>
      <c r="C41" s="14"/>
      <c r="D41" s="32"/>
      <c r="E41" s="33"/>
      <c r="F41" s="33"/>
      <c r="G41" s="33"/>
    </row>
    <row r="42" spans="1:7" ht="16.5" thickBot="1">
      <c r="A42" s="9"/>
      <c r="B42" s="35"/>
      <c r="C42" s="14"/>
      <c r="D42" s="32"/>
      <c r="E42" s="33"/>
      <c r="F42" s="33"/>
      <c r="G42" s="33"/>
    </row>
  </sheetData>
  <sheetProtection formatColumns="0"/>
  <mergeCells count="6">
    <mergeCell ref="A1:B1"/>
    <mergeCell ref="C1:D1"/>
    <mergeCell ref="A3:D3"/>
    <mergeCell ref="E3:G3"/>
    <mergeCell ref="E1:G1"/>
    <mergeCell ref="A2:B2"/>
  </mergeCells>
  <conditionalFormatting sqref="B12:B34 B5:B9">
    <cfRule type="expression" priority="1" dxfId="1" stopIfTrue="1">
      <formula>C5&lt;1</formula>
    </cfRule>
  </conditionalFormatting>
  <conditionalFormatting sqref="D5:D42">
    <cfRule type="expression" priority="2" dxfId="1" stopIfTrue="1">
      <formula>C5&lt;1</formula>
    </cfRule>
  </conditionalFormatting>
  <conditionalFormatting sqref="B10">
    <cfRule type="expression" priority="7" dxfId="1" stopIfTrue="1">
      <formula>C11&lt;1</formula>
    </cfRule>
  </conditionalFormatting>
  <conditionalFormatting sqref="B11">
    <cfRule type="expression" priority="9" dxfId="1" stopIfTrue="1">
      <formula>C10&lt;1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6" customWidth="1"/>
    <col min="2" max="2" width="13.28125" style="16" customWidth="1"/>
    <col min="3" max="3" width="40.140625" style="16" customWidth="1"/>
    <col min="4" max="4" width="36.421875" style="16" customWidth="1"/>
    <col min="5" max="16384" width="9.140625" style="16" customWidth="1"/>
  </cols>
  <sheetData>
    <row r="1" spans="3:5" ht="27.75" customHeight="1" thickBot="1">
      <c r="C1" s="77" t="s">
        <v>17</v>
      </c>
      <c r="D1" s="78"/>
      <c r="E1" s="17"/>
    </row>
    <row r="2" ht="99.75" customHeight="1"/>
    <row r="3" ht="8.25" customHeight="1"/>
    <row r="4" spans="3:4" ht="49.5" customHeight="1">
      <c r="C4" s="18" t="str">
        <f>Competitiva!A1</f>
        <v>41° 5 Torri in notturna</v>
      </c>
      <c r="D4" s="19">
        <f>Competitiva!J1</f>
        <v>41887</v>
      </c>
    </row>
    <row r="5" spans="2:4" ht="27.75" customHeight="1">
      <c r="B5" s="20"/>
      <c r="C5" s="79" t="str">
        <f>Competitiva!E1</f>
        <v>Rapolano Terme (SI)</v>
      </c>
      <c r="D5" s="80"/>
    </row>
    <row r="6" spans="3:4" ht="27.75" customHeight="1">
      <c r="C6" s="81">
        <f>Competitiva!G1</f>
        <v>8.1</v>
      </c>
      <c r="D6" s="82"/>
    </row>
    <row r="7" spans="3:8" ht="5.25" customHeight="1">
      <c r="C7" s="83"/>
      <c r="D7" s="84"/>
      <c r="F7" s="76" t="str">
        <f>IF(E1&gt;0,IF(D8="","Controlla di aver inserito l'esatto numero di pettorale"," ")," ")</f>
        <v> </v>
      </c>
      <c r="G7" s="76"/>
      <c r="H7" s="76"/>
    </row>
    <row r="8" spans="3:8" ht="16.5" customHeight="1">
      <c r="C8" s="21" t="s">
        <v>8</v>
      </c>
      <c r="D8" s="22">
        <f>IF(ISNA(VLOOKUP($E$1,Competitiva!$B$3:$O$360,2,FALSE))=TRUE,"",(VLOOKUP($E$1,Competitiva!$B$3:$O$360,2,FALSE)))</f>
      </c>
      <c r="F8" s="76"/>
      <c r="G8" s="76"/>
      <c r="H8" s="76"/>
    </row>
    <row r="9" spans="3:8" ht="16.5" customHeight="1">
      <c r="C9" s="21" t="s">
        <v>18</v>
      </c>
      <c r="D9" s="22">
        <f>IF(ISNA(VLOOKUP(E1,Competitiva!$B$3:$Q$360,3,FALSE))=TRUE,"",IF((VLOOKUP(E1,Competitiva!$B$3:$Q$360,3,FALSE))="M","Maschile","Femminile"))</f>
      </c>
      <c r="F9" s="76"/>
      <c r="G9" s="76"/>
      <c r="H9" s="76"/>
    </row>
    <row r="10" spans="3:8" ht="21" customHeight="1">
      <c r="C10" s="21" t="s">
        <v>2</v>
      </c>
      <c r="D10" s="22">
        <f>IF(ISNA(VLOOKUP($E$1,Competitiva!$B$3:$O$360,4,FALSE))=TRUE,"",(VLOOKUP($E$1,Competitiva!$B$3:$O$360,4,FALSE)))</f>
      </c>
      <c r="F10" s="76"/>
      <c r="G10" s="76"/>
      <c r="H10" s="76"/>
    </row>
    <row r="11" spans="3:4" ht="16.5" customHeight="1">
      <c r="C11" s="21" t="str">
        <f>IF(D11=0,"","Tempo")</f>
        <v>Tempo</v>
      </c>
      <c r="D11" s="23">
        <f>IF(ISNA(VLOOKUP($E$1,Competitiva!$B$3:$O$360,6,FALSE))=TRUE,"",(VLOOKUP($E$1,Competitiva!$B$3:$O$360,6,FALSE)))</f>
      </c>
    </row>
    <row r="12" spans="3:4" ht="16.5" customHeight="1">
      <c r="C12" s="21" t="str">
        <f>IF(D11=0,"","Velocità Km/h")</f>
        <v>Velocità Km/h</v>
      </c>
      <c r="D12" s="28">
        <f>IF(D11=0,"",IF(ISNA(VLOOKUP($E$1,Competitiva!$B$3:$O$360,7,FALSE))=TRUE,"",TEXT((VLOOKUP($E$1,Competitiva!$B$3:$O$360,7,FALSE)),"0,000")&amp;" Km/h"))</f>
      </c>
    </row>
    <row r="13" spans="3:4" ht="16.5" customHeight="1">
      <c r="C13" s="21" t="str">
        <f>IF(D12=0,"","Velocità m/Km")</f>
        <v>Velocità m/Km</v>
      </c>
      <c r="D13" s="23">
        <f>IF(ISNA(VLOOKUP($E$1,Competitiva!$B$3:$O$360,8,FALSE))=TRUE,"",(VLOOKUP($E$1,Competitiva!$B$3:$O$360,8,FALSE)))</f>
      </c>
    </row>
    <row r="14" spans="3:4" ht="16.5" customHeight="1">
      <c r="C14" s="21" t="s">
        <v>19</v>
      </c>
      <c r="D14" s="22">
        <f>IF(ISNA(VLOOKUP($E$1,Competitiva!$B$3:$O$360,13,FALSE))=TRUE,"",(VLOOKUP($E$1,Competitiva!$B$3:$O$360,13,FALSE))&amp;IF($D$9="maschile"," °"," ª"))</f>
      </c>
    </row>
    <row r="15" spans="3:4" ht="16.5" customHeight="1">
      <c r="C15" s="25" t="s">
        <v>20</v>
      </c>
      <c r="D15" s="24">
        <f>IF(ISNA(VLOOKUP(E1,Competitiva!$B$3:$Q$360,12,FALSE))=TRUE,"",(VLOOKUP(E1,Competitiva!$B$3:$Q$360,12,FALSE))&amp;IF($D$9="maschile"," °"," ª"))</f>
      </c>
    </row>
    <row r="16" spans="3:4" ht="16.5" customHeight="1">
      <c r="C16" s="21">
        <f>IF(D16="","","Categoria")</f>
      </c>
      <c r="D16" s="22">
        <f>IF(OR(D17="0 °",D17="0 ª"),"",IF(ISNA(VLOOKUP($E$1,Competitiva!$B$3:$O$360,9,FALSE))=TRUE,"",(VLOOKUP($E$1,Competitiva!$B$3:$O$360,9,FALSE))))</f>
      </c>
    </row>
    <row r="17" spans="3:4" ht="16.5" customHeight="1">
      <c r="C17" s="21" t="str">
        <f>IF(OR(D17="0 °",D17="0 ª"),"","Posizione Categoria")</f>
        <v>Posizione Categoria</v>
      </c>
      <c r="D17" s="22">
        <f>IF(ISNA(VLOOKUP($E$1,Competitiva!$B$3:$O$360,10,FALSE))=TRUE,"",(VLOOKUP($E$1,Competitiva!$B$3:$O$360,10,FALSE))&amp;IF($D$9="maschile"," °"," ª"))</f>
      </c>
    </row>
    <row r="18" spans="3:4" ht="16.5" customHeight="1" hidden="1">
      <c r="C18" s="21" t="str">
        <f>IF(D18="","","Cat. Campionato UISP")</f>
        <v>Cat. Campionato UISP</v>
      </c>
      <c r="D18" s="26" t="s">
        <v>28</v>
      </c>
    </row>
    <row r="19" spans="3:4" ht="16.5" customHeight="1" hidden="1">
      <c r="C19" s="21" t="str">
        <f>IF(OR(D19="  ª",D19="  °"),"","Pos. Camp. Naz. UISP")</f>
        <v>Pos. Camp. Naz. UISP</v>
      </c>
      <c r="D19" s="24" t="s">
        <v>27</v>
      </c>
    </row>
    <row r="20" spans="3:4" ht="16.5" customHeight="1" hidden="1">
      <c r="C20" s="21" t="str">
        <f>IF(OR(D20="  ª",D20="  °"),"","Pos. Camp. Reg. UISP")</f>
        <v>Pos. Camp. Reg. UISP</v>
      </c>
      <c r="D20" s="24" t="s">
        <v>29</v>
      </c>
    </row>
    <row r="21" spans="3:4" ht="16.5" customHeight="1" hidden="1">
      <c r="C21" s="21" t="str">
        <f>IF(OR(D21="  ª",D21="  °"),"","Pos. Camp. Prov. UISP")</f>
        <v>Pos. Camp. Prov. UISP</v>
      </c>
      <c r="D21" s="24" t="s">
        <v>30</v>
      </c>
    </row>
    <row r="22" spans="3:4" ht="15.75" customHeight="1">
      <c r="C22" s="21">
        <f>IF(D22="","","Punti")</f>
      </c>
      <c r="D22" s="22">
        <f>IF(ISNA(VLOOKUP($E$1,Competitiva!$B$3:$O$360,11,FALSE))=TRUE,"",(VLOOKUP($E$1,Competitiva!$B$3:$O$360,11,FALSE)))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1" operator="equal" stopIfTrue="1">
      <formula>"  °"</formula>
    </cfRule>
    <cfRule type="cellIs" priority="4" dxfId="1" operator="equal" stopIfTrue="1">
      <formula>"  ª"</formula>
    </cfRule>
  </conditionalFormatting>
  <conditionalFormatting sqref="F7:H10">
    <cfRule type="cellIs" priority="5" dxfId="0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Luca</cp:lastModifiedBy>
  <cp:lastPrinted>2014-09-06T12:46:55Z</cp:lastPrinted>
  <dcterms:created xsi:type="dcterms:W3CDTF">2012-07-08T07:07:27Z</dcterms:created>
  <dcterms:modified xsi:type="dcterms:W3CDTF">2014-09-06T13:53:55Z</dcterms:modified>
  <cp:category/>
  <cp:version/>
  <cp:contentType/>
  <cp:contentStatus/>
</cp:coreProperties>
</file>